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defaultThemeVersion="166925"/>
  <mc:AlternateContent xmlns:mc="http://schemas.openxmlformats.org/markup-compatibility/2006">
    <mc:Choice Requires="x15">
      <x15ac:absPath xmlns:x15ac="http://schemas.microsoft.com/office/spreadsheetml/2010/11/ac" url="/Users/allysonperez/Downloads/"/>
    </mc:Choice>
  </mc:AlternateContent>
  <xr:revisionPtr revIDLastSave="0" documentId="13_ncr:1_{2DCBBB09-F859-864D-A822-51B04D10CAC3}" xr6:coauthVersionLast="45" xr6:coauthVersionMax="45" xr10:uidLastSave="{00000000-0000-0000-0000-000000000000}"/>
  <bookViews>
    <workbookView xWindow="0" yWindow="460" windowWidth="22300" windowHeight="13160" tabRatio="783" activeTab="7" xr2:uid="{C19B8DFE-3B2E-4350-8FF7-27F8255EC3B9}"/>
  </bookViews>
  <sheets>
    <sheet name="FEDERAL RATES (HIDDEN)" sheetId="6" state="hidden" r:id="rId1"/>
    <sheet name="REIMBURSEMENT RATE OLD" sheetId="5" state="hidden" r:id="rId2"/>
    <sheet name="LANDING PAGE" sheetId="29" r:id="rId3"/>
    <sheet name="MPLH COMPS" sheetId="3" state="hidden" r:id="rId4"/>
    <sheet name="SCHOOL WORKSHEET" sheetId="33" r:id="rId5"/>
    <sheet name="DISTRICT-LEVEL EXPENSES" sheetId="34" r:id="rId6"/>
    <sheet name="INCOME STATEMENT" sheetId="32" r:id="rId7"/>
    <sheet name="OVERVIEW BY GROUP" sheetId="36" r:id="rId8"/>
    <sheet name="LIST" sheetId="28"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 i="33" l="1"/>
  <c r="BW12" i="33"/>
  <c r="BW13" i="33"/>
  <c r="BW14" i="33"/>
  <c r="BW15" i="33"/>
  <c r="BW16" i="33"/>
  <c r="BW17" i="33"/>
  <c r="BW18" i="33"/>
  <c r="BW19" i="33"/>
  <c r="BW20" i="33"/>
  <c r="BW21" i="33"/>
  <c r="BW22" i="33"/>
  <c r="BW23" i="33"/>
  <c r="BW24" i="33"/>
  <c r="BW25" i="33"/>
  <c r="BW26" i="33"/>
  <c r="BW27" i="33"/>
  <c r="BW28" i="33"/>
  <c r="BW29" i="33"/>
  <c r="BW30" i="33"/>
  <c r="BW31" i="33"/>
  <c r="BW32" i="33"/>
  <c r="BW33" i="33"/>
  <c r="BW34" i="33"/>
  <c r="BW35" i="33"/>
  <c r="BW36" i="33"/>
  <c r="BW37" i="33"/>
  <c r="BW38" i="33"/>
  <c r="BW39" i="33"/>
  <c r="BW40" i="33"/>
  <c r="BW41" i="33"/>
  <c r="BW42" i="33"/>
  <c r="BW43" i="33"/>
  <c r="BW44" i="33"/>
  <c r="BW45" i="33"/>
  <c r="BW46" i="33"/>
  <c r="BW47" i="33"/>
  <c r="BW48" i="33"/>
  <c r="BW49" i="33"/>
  <c r="BW50" i="33"/>
  <c r="BW51" i="33"/>
  <c r="BW52" i="33"/>
  <c r="BW53" i="33"/>
  <c r="BW54" i="33"/>
  <c r="BW55" i="33"/>
  <c r="BW56" i="33"/>
  <c r="BW57" i="33"/>
  <c r="BW58" i="33"/>
  <c r="BW59" i="33"/>
  <c r="BW60" i="33"/>
  <c r="BW61" i="33"/>
  <c r="BW62" i="33"/>
  <c r="BW63" i="33"/>
  <c r="BW64" i="33"/>
  <c r="BW65" i="33"/>
  <c r="BW66" i="33"/>
  <c r="BW67" i="33"/>
  <c r="BW68" i="33"/>
  <c r="BW69" i="33"/>
  <c r="BW70" i="33"/>
  <c r="BW71" i="33"/>
  <c r="BW72" i="33"/>
  <c r="BW73" i="33"/>
  <c r="BW74" i="33"/>
  <c r="BW75" i="33"/>
  <c r="BW76" i="33"/>
  <c r="BW77" i="33"/>
  <c r="BW78" i="33"/>
  <c r="BW79" i="33"/>
  <c r="BW80" i="33"/>
  <c r="BW81" i="33"/>
  <c r="BW82" i="33"/>
  <c r="BW83" i="33"/>
  <c r="BW84" i="33"/>
  <c r="BW85" i="33"/>
  <c r="BW86" i="33"/>
  <c r="BW87" i="33"/>
  <c r="BW88" i="33"/>
  <c r="BW89" i="33"/>
  <c r="BW90" i="33"/>
  <c r="BW91" i="33"/>
  <c r="BW92" i="33"/>
  <c r="BW93" i="33"/>
  <c r="BW94" i="33"/>
  <c r="BW95" i="33"/>
  <c r="BW96" i="33"/>
  <c r="BW97" i="33"/>
  <c r="BW98" i="33"/>
  <c r="BW99" i="33"/>
  <c r="BW100" i="33"/>
  <c r="BW101" i="33"/>
  <c r="BW102" i="33"/>
  <c r="BW103" i="33"/>
  <c r="BW104" i="33"/>
  <c r="BW105" i="33"/>
  <c r="BW106" i="33"/>
  <c r="BW107" i="33"/>
  <c r="BW108" i="33"/>
  <c r="BW109" i="33"/>
  <c r="BW110" i="33"/>
  <c r="BW111" i="33"/>
  <c r="BW112" i="33"/>
  <c r="BW113" i="33"/>
  <c r="BW114" i="33"/>
  <c r="BW115" i="33"/>
  <c r="BW116" i="33"/>
  <c r="BW117" i="33"/>
  <c r="BW118" i="33"/>
  <c r="BW119" i="33"/>
  <c r="BW120" i="33"/>
  <c r="BW121" i="33"/>
  <c r="BW122" i="33"/>
  <c r="BW123" i="33"/>
  <c r="BW124" i="33"/>
  <c r="BW125" i="33"/>
  <c r="BW126" i="33"/>
  <c r="BW127" i="33"/>
  <c r="BW128" i="33"/>
  <c r="BW129" i="33"/>
  <c r="BW130" i="33"/>
  <c r="BW131" i="33"/>
  <c r="BW132" i="33"/>
  <c r="BW133" i="33"/>
  <c r="BW134" i="33"/>
  <c r="BW135" i="33"/>
  <c r="BW136" i="33"/>
  <c r="BW137" i="33"/>
  <c r="BW138" i="33"/>
  <c r="BW139" i="33"/>
  <c r="BW140" i="33"/>
  <c r="BW141" i="33"/>
  <c r="BW142" i="33"/>
  <c r="BW143" i="33"/>
  <c r="BW144" i="33"/>
  <c r="BW145" i="33"/>
  <c r="BW146" i="33"/>
  <c r="BW147" i="33"/>
  <c r="BW148" i="33"/>
  <c r="BW149" i="33"/>
  <c r="BW150" i="33"/>
  <c r="BW151" i="33"/>
  <c r="BW152" i="33"/>
  <c r="BW153" i="33"/>
  <c r="BW154" i="33"/>
  <c r="BW155" i="33"/>
  <c r="BW156" i="33"/>
  <c r="BW157" i="33"/>
  <c r="BW158" i="33"/>
  <c r="BW159" i="33"/>
  <c r="BW160" i="33"/>
  <c r="BW161" i="33"/>
  <c r="BW162" i="33"/>
  <c r="BW163" i="33"/>
  <c r="BW164" i="33"/>
  <c r="BW165" i="33"/>
  <c r="BW166" i="33"/>
  <c r="BW167" i="33"/>
  <c r="BW168" i="33"/>
  <c r="BW169" i="33"/>
  <c r="BW170" i="33"/>
  <c r="BW171" i="33"/>
  <c r="BW172" i="33"/>
  <c r="BW173" i="33"/>
  <c r="BW174" i="33"/>
  <c r="BW175" i="33"/>
  <c r="BW176" i="33"/>
  <c r="BW177" i="33"/>
  <c r="BW178" i="33"/>
  <c r="BW179" i="33"/>
  <c r="BW180" i="33"/>
  <c r="BW181" i="33"/>
  <c r="BW182" i="33"/>
  <c r="BW183" i="33"/>
  <c r="BW184" i="33"/>
  <c r="BW185" i="33"/>
  <c r="BW186" i="33"/>
  <c r="BW187" i="33"/>
  <c r="BW188" i="33"/>
  <c r="BW189" i="33"/>
  <c r="BW190" i="33"/>
  <c r="BW191" i="33"/>
  <c r="BW192" i="33"/>
  <c r="BW193" i="33"/>
  <c r="BW194" i="33"/>
  <c r="BW195" i="33"/>
  <c r="BW196" i="33"/>
  <c r="BW197" i="33"/>
  <c r="BW198" i="33"/>
  <c r="BW199" i="33"/>
  <c r="BW200" i="33"/>
  <c r="BW201" i="33"/>
  <c r="BW202" i="33"/>
  <c r="BW203" i="33"/>
  <c r="BW5" i="33"/>
  <c r="C25" i="32" s="1"/>
  <c r="BW6" i="33"/>
  <c r="BW7" i="33"/>
  <c r="BW8" i="33"/>
  <c r="BW9" i="33"/>
  <c r="BW10" i="33"/>
  <c r="BW11" i="33"/>
  <c r="BW4" i="33"/>
  <c r="C33" i="32"/>
  <c r="C32" i="32"/>
  <c r="C31" i="32"/>
  <c r="C30" i="32"/>
  <c r="C29" i="32"/>
  <c r="C21" i="32"/>
  <c r="C7" i="34"/>
  <c r="C28" i="32" s="1"/>
  <c r="M9" i="36"/>
  <c r="N9" i="36"/>
  <c r="O9" i="36"/>
  <c r="P9" i="36"/>
  <c r="Q9" i="36"/>
  <c r="S9" i="36"/>
  <c r="T9" i="36"/>
  <c r="M10" i="36"/>
  <c r="N10" i="36"/>
  <c r="O10" i="36"/>
  <c r="P10" i="36"/>
  <c r="Q10" i="36"/>
  <c r="S10" i="36"/>
  <c r="T10" i="36"/>
  <c r="M11" i="36"/>
  <c r="N11" i="36"/>
  <c r="O11" i="36"/>
  <c r="P11" i="36"/>
  <c r="Q11" i="36"/>
  <c r="S11" i="36"/>
  <c r="T11" i="36"/>
  <c r="M12" i="36"/>
  <c r="N12" i="36"/>
  <c r="O12" i="36"/>
  <c r="P12" i="36"/>
  <c r="Q12" i="36"/>
  <c r="S12" i="36"/>
  <c r="T12" i="36"/>
  <c r="M13" i="36"/>
  <c r="N13" i="36"/>
  <c r="O13" i="36"/>
  <c r="P13" i="36"/>
  <c r="Q13" i="36"/>
  <c r="S13" i="36"/>
  <c r="T13" i="36"/>
  <c r="M14" i="36"/>
  <c r="N14" i="36"/>
  <c r="O14" i="36"/>
  <c r="P14" i="36"/>
  <c r="Q14" i="36"/>
  <c r="S14" i="36"/>
  <c r="T14" i="36"/>
  <c r="M15" i="36"/>
  <c r="N15" i="36"/>
  <c r="O15" i="36"/>
  <c r="P15" i="36"/>
  <c r="Q15" i="36"/>
  <c r="S15" i="36"/>
  <c r="T15" i="36"/>
  <c r="M16" i="36"/>
  <c r="N16" i="36"/>
  <c r="O16" i="36"/>
  <c r="P16" i="36"/>
  <c r="Q16" i="36"/>
  <c r="S16" i="36"/>
  <c r="T16" i="36"/>
  <c r="M17" i="36"/>
  <c r="N17" i="36"/>
  <c r="O17" i="36"/>
  <c r="P17" i="36"/>
  <c r="Q17" i="36"/>
  <c r="S17" i="36"/>
  <c r="T17" i="36"/>
  <c r="M18" i="36"/>
  <c r="N18" i="36"/>
  <c r="O18" i="36"/>
  <c r="P18" i="36"/>
  <c r="Q18" i="36"/>
  <c r="S18" i="36"/>
  <c r="T18" i="36"/>
  <c r="M19" i="36"/>
  <c r="N19" i="36"/>
  <c r="O19" i="36"/>
  <c r="P19" i="36"/>
  <c r="Q19" i="36"/>
  <c r="S19" i="36"/>
  <c r="T19" i="36"/>
  <c r="M20" i="36"/>
  <c r="N20" i="36"/>
  <c r="O20" i="36"/>
  <c r="P20" i="36"/>
  <c r="Q20" i="36"/>
  <c r="S20" i="36"/>
  <c r="T20" i="36"/>
  <c r="M21" i="36"/>
  <c r="N21" i="36"/>
  <c r="O21" i="36"/>
  <c r="P21" i="36"/>
  <c r="Q21" i="36"/>
  <c r="S21" i="36"/>
  <c r="T21" i="36"/>
  <c r="M22" i="36"/>
  <c r="N22" i="36"/>
  <c r="O22" i="36"/>
  <c r="P22" i="36"/>
  <c r="Q22" i="36"/>
  <c r="S22" i="36"/>
  <c r="T22" i="36"/>
  <c r="M23" i="36"/>
  <c r="N23" i="36"/>
  <c r="O23" i="36"/>
  <c r="P23" i="36"/>
  <c r="Q23" i="36"/>
  <c r="S23" i="36"/>
  <c r="T23" i="36"/>
  <c r="M24" i="36"/>
  <c r="N24" i="36"/>
  <c r="O24" i="36"/>
  <c r="P24" i="36"/>
  <c r="Q24" i="36"/>
  <c r="S24" i="36"/>
  <c r="T24" i="36"/>
  <c r="M25" i="36"/>
  <c r="N25" i="36"/>
  <c r="O25" i="36"/>
  <c r="P25" i="36"/>
  <c r="Q25" i="36"/>
  <c r="S25" i="36"/>
  <c r="T25" i="36"/>
  <c r="M26" i="36"/>
  <c r="N26" i="36"/>
  <c r="O26" i="36"/>
  <c r="P26" i="36"/>
  <c r="Q26" i="36"/>
  <c r="S26" i="36"/>
  <c r="T26" i="36"/>
  <c r="M27" i="36"/>
  <c r="N27" i="36"/>
  <c r="O27" i="36"/>
  <c r="P27" i="36"/>
  <c r="Q27" i="36"/>
  <c r="S27" i="36"/>
  <c r="T27" i="36"/>
  <c r="M28" i="36"/>
  <c r="N28" i="36"/>
  <c r="O28" i="36"/>
  <c r="P28" i="36"/>
  <c r="Q28" i="36"/>
  <c r="S28" i="36"/>
  <c r="T28" i="36"/>
  <c r="M29" i="36"/>
  <c r="N29" i="36"/>
  <c r="O29" i="36"/>
  <c r="P29" i="36"/>
  <c r="Q29" i="36"/>
  <c r="S29" i="36"/>
  <c r="T29" i="36"/>
  <c r="M30" i="36"/>
  <c r="N30" i="36"/>
  <c r="O30" i="36"/>
  <c r="P30" i="36"/>
  <c r="Q30" i="36"/>
  <c r="S30" i="36"/>
  <c r="T30" i="36"/>
  <c r="M31" i="36"/>
  <c r="N31" i="36"/>
  <c r="O31" i="36"/>
  <c r="P31" i="36"/>
  <c r="Q31" i="36"/>
  <c r="S31" i="36"/>
  <c r="T31" i="36"/>
  <c r="M32" i="36"/>
  <c r="N32" i="36"/>
  <c r="O32" i="36"/>
  <c r="P32" i="36"/>
  <c r="Q32" i="36"/>
  <c r="S32" i="36"/>
  <c r="T32" i="36"/>
  <c r="M33" i="36"/>
  <c r="N33" i="36"/>
  <c r="O33" i="36"/>
  <c r="P33" i="36"/>
  <c r="Q33" i="36"/>
  <c r="S33" i="36"/>
  <c r="T33" i="36"/>
  <c r="M34" i="36"/>
  <c r="N34" i="36"/>
  <c r="O34" i="36"/>
  <c r="P34" i="36"/>
  <c r="Q34" i="36"/>
  <c r="S34" i="36"/>
  <c r="T34" i="36"/>
  <c r="M35" i="36"/>
  <c r="N35" i="36"/>
  <c r="O35" i="36"/>
  <c r="P35" i="36"/>
  <c r="Q35" i="36"/>
  <c r="S35" i="36"/>
  <c r="T35" i="36"/>
  <c r="M36" i="36"/>
  <c r="N36" i="36"/>
  <c r="O36" i="36"/>
  <c r="P36" i="36"/>
  <c r="Q36" i="36"/>
  <c r="S36" i="36"/>
  <c r="T36" i="36"/>
  <c r="M37" i="36"/>
  <c r="N37" i="36"/>
  <c r="O37" i="36"/>
  <c r="P37" i="36"/>
  <c r="Q37" i="36"/>
  <c r="S37" i="36"/>
  <c r="T37" i="36"/>
  <c r="M38" i="36"/>
  <c r="N38" i="36"/>
  <c r="O38" i="36"/>
  <c r="P38" i="36"/>
  <c r="Q38" i="36"/>
  <c r="S38" i="36"/>
  <c r="T38" i="36"/>
  <c r="M39" i="36"/>
  <c r="N39" i="36"/>
  <c r="O39" i="36"/>
  <c r="P39" i="36"/>
  <c r="Q39" i="36"/>
  <c r="S39" i="36"/>
  <c r="T39" i="36"/>
  <c r="M40" i="36"/>
  <c r="N40" i="36"/>
  <c r="O40" i="36"/>
  <c r="P40" i="36"/>
  <c r="Q40" i="36"/>
  <c r="S40" i="36"/>
  <c r="T40" i="36"/>
  <c r="M41" i="36"/>
  <c r="N41" i="36"/>
  <c r="O41" i="36"/>
  <c r="P41" i="36"/>
  <c r="Q41" i="36"/>
  <c r="S41" i="36"/>
  <c r="T41" i="36"/>
  <c r="M42" i="36"/>
  <c r="N42" i="36"/>
  <c r="O42" i="36"/>
  <c r="P42" i="36"/>
  <c r="Q42" i="36"/>
  <c r="S42" i="36"/>
  <c r="T42" i="36"/>
  <c r="M43" i="36"/>
  <c r="N43" i="36"/>
  <c r="O43" i="36"/>
  <c r="P43" i="36"/>
  <c r="Q43" i="36"/>
  <c r="S43" i="36"/>
  <c r="T43" i="36"/>
  <c r="M44" i="36"/>
  <c r="N44" i="36"/>
  <c r="O44" i="36"/>
  <c r="P44" i="36"/>
  <c r="Q44" i="36"/>
  <c r="S44" i="36"/>
  <c r="T44" i="36"/>
  <c r="M45" i="36"/>
  <c r="N45" i="36"/>
  <c r="O45" i="36"/>
  <c r="P45" i="36"/>
  <c r="Q45" i="36"/>
  <c r="S45" i="36"/>
  <c r="T45" i="36"/>
  <c r="M46" i="36"/>
  <c r="N46" i="36"/>
  <c r="O46" i="36"/>
  <c r="P46" i="36"/>
  <c r="Q46" i="36"/>
  <c r="S46" i="36"/>
  <c r="T46" i="36"/>
  <c r="M47" i="36"/>
  <c r="N47" i="36"/>
  <c r="O47" i="36"/>
  <c r="P47" i="36"/>
  <c r="Q47" i="36"/>
  <c r="S47" i="36"/>
  <c r="T47" i="36"/>
  <c r="M48" i="36"/>
  <c r="N48" i="36"/>
  <c r="O48" i="36"/>
  <c r="P48" i="36"/>
  <c r="Q48" i="36"/>
  <c r="S48" i="36"/>
  <c r="T48" i="36"/>
  <c r="M49" i="36"/>
  <c r="N49" i="36"/>
  <c r="O49" i="36"/>
  <c r="P49" i="36"/>
  <c r="Q49" i="36"/>
  <c r="S49" i="36"/>
  <c r="T49" i="36"/>
  <c r="M50" i="36"/>
  <c r="N50" i="36"/>
  <c r="O50" i="36"/>
  <c r="P50" i="36"/>
  <c r="Q50" i="36"/>
  <c r="S50" i="36"/>
  <c r="T50" i="36"/>
  <c r="M51" i="36"/>
  <c r="N51" i="36"/>
  <c r="O51" i="36"/>
  <c r="P51" i="36"/>
  <c r="Q51" i="36"/>
  <c r="S51" i="36"/>
  <c r="T51" i="36"/>
  <c r="M52" i="36"/>
  <c r="N52" i="36"/>
  <c r="O52" i="36"/>
  <c r="P52" i="36"/>
  <c r="Q52" i="36"/>
  <c r="S52" i="36"/>
  <c r="T52" i="36"/>
  <c r="M53" i="36"/>
  <c r="N53" i="36"/>
  <c r="O53" i="36"/>
  <c r="P53" i="36"/>
  <c r="Q53" i="36"/>
  <c r="S53" i="36"/>
  <c r="T53" i="36"/>
  <c r="M54" i="36"/>
  <c r="N54" i="36"/>
  <c r="O54" i="36"/>
  <c r="P54" i="36"/>
  <c r="Q54" i="36"/>
  <c r="S54" i="36"/>
  <c r="T54" i="36"/>
  <c r="M55" i="36"/>
  <c r="N55" i="36"/>
  <c r="O55" i="36"/>
  <c r="P55" i="36"/>
  <c r="Q55" i="36"/>
  <c r="S55" i="36"/>
  <c r="T55" i="36"/>
  <c r="M56" i="36"/>
  <c r="N56" i="36"/>
  <c r="O56" i="36"/>
  <c r="P56" i="36"/>
  <c r="Q56" i="36"/>
  <c r="S56" i="36"/>
  <c r="T56" i="36"/>
  <c r="M57" i="36"/>
  <c r="N57" i="36"/>
  <c r="O57" i="36"/>
  <c r="P57" i="36"/>
  <c r="Q57" i="36"/>
  <c r="S57" i="36"/>
  <c r="T57" i="36"/>
  <c r="M58" i="36"/>
  <c r="N58" i="36"/>
  <c r="O58" i="36"/>
  <c r="P58" i="36"/>
  <c r="Q58" i="36"/>
  <c r="S58" i="36"/>
  <c r="T58" i="36"/>
  <c r="M59" i="36"/>
  <c r="N59" i="36"/>
  <c r="O59" i="36"/>
  <c r="P59" i="36"/>
  <c r="Q59" i="36"/>
  <c r="S59" i="36"/>
  <c r="T59" i="36"/>
  <c r="M60" i="36"/>
  <c r="N60" i="36"/>
  <c r="O60" i="36"/>
  <c r="P60" i="36"/>
  <c r="Q60" i="36"/>
  <c r="S60" i="36"/>
  <c r="T60" i="36"/>
  <c r="M61" i="36"/>
  <c r="N61" i="36"/>
  <c r="O61" i="36"/>
  <c r="P61" i="36"/>
  <c r="Q61" i="36"/>
  <c r="S61" i="36"/>
  <c r="T61" i="36"/>
  <c r="M62" i="36"/>
  <c r="N62" i="36"/>
  <c r="O62" i="36"/>
  <c r="P62" i="36"/>
  <c r="Q62" i="36"/>
  <c r="S62" i="36"/>
  <c r="T62" i="36"/>
  <c r="M63" i="36"/>
  <c r="N63" i="36"/>
  <c r="O63" i="36"/>
  <c r="P63" i="36"/>
  <c r="Q63" i="36"/>
  <c r="S63" i="36"/>
  <c r="T63" i="36"/>
  <c r="M64" i="36"/>
  <c r="N64" i="36"/>
  <c r="O64" i="36"/>
  <c r="P64" i="36"/>
  <c r="Q64" i="36"/>
  <c r="S64" i="36"/>
  <c r="T64" i="36"/>
  <c r="M65" i="36"/>
  <c r="N65" i="36"/>
  <c r="O65" i="36"/>
  <c r="P65" i="36"/>
  <c r="Q65" i="36"/>
  <c r="S65" i="36"/>
  <c r="T65" i="36"/>
  <c r="M66" i="36"/>
  <c r="N66" i="36"/>
  <c r="O66" i="36"/>
  <c r="P66" i="36"/>
  <c r="Q66" i="36"/>
  <c r="S66" i="36"/>
  <c r="T66" i="36"/>
  <c r="M67" i="36"/>
  <c r="N67" i="36"/>
  <c r="O67" i="36"/>
  <c r="P67" i="36"/>
  <c r="Q67" i="36"/>
  <c r="S67" i="36"/>
  <c r="T67" i="36"/>
  <c r="M68" i="36"/>
  <c r="N68" i="36"/>
  <c r="O68" i="36"/>
  <c r="P68" i="36"/>
  <c r="Q68" i="36"/>
  <c r="S68" i="36"/>
  <c r="T68" i="36"/>
  <c r="M69" i="36"/>
  <c r="N69" i="36"/>
  <c r="O69" i="36"/>
  <c r="P69" i="36"/>
  <c r="Q69" i="36"/>
  <c r="S69" i="36"/>
  <c r="T69" i="36"/>
  <c r="M70" i="36"/>
  <c r="N70" i="36"/>
  <c r="O70" i="36"/>
  <c r="P70" i="36"/>
  <c r="Q70" i="36"/>
  <c r="S70" i="36"/>
  <c r="T70" i="36"/>
  <c r="M71" i="36"/>
  <c r="N71" i="36"/>
  <c r="O71" i="36"/>
  <c r="P71" i="36"/>
  <c r="Q71" i="36"/>
  <c r="S71" i="36"/>
  <c r="T71" i="36"/>
  <c r="M72" i="36"/>
  <c r="N72" i="36"/>
  <c r="O72" i="36"/>
  <c r="P72" i="36"/>
  <c r="Q72" i="36"/>
  <c r="S72" i="36"/>
  <c r="T72" i="36"/>
  <c r="M73" i="36"/>
  <c r="N73" i="36"/>
  <c r="O73" i="36"/>
  <c r="P73" i="36"/>
  <c r="Q73" i="36"/>
  <c r="S73" i="36"/>
  <c r="T73" i="36"/>
  <c r="M74" i="36"/>
  <c r="N74" i="36"/>
  <c r="O74" i="36"/>
  <c r="P74" i="36"/>
  <c r="Q74" i="36"/>
  <c r="S74" i="36"/>
  <c r="T74" i="36"/>
  <c r="M75" i="36"/>
  <c r="N75" i="36"/>
  <c r="O75" i="36"/>
  <c r="P75" i="36"/>
  <c r="Q75" i="36"/>
  <c r="S75" i="36"/>
  <c r="T75" i="36"/>
  <c r="M76" i="36"/>
  <c r="N76" i="36"/>
  <c r="O76" i="36"/>
  <c r="P76" i="36"/>
  <c r="Q76" i="36"/>
  <c r="S76" i="36"/>
  <c r="T76" i="36"/>
  <c r="M77" i="36"/>
  <c r="N77" i="36"/>
  <c r="O77" i="36"/>
  <c r="P77" i="36"/>
  <c r="Q77" i="36"/>
  <c r="S77" i="36"/>
  <c r="T77" i="36"/>
  <c r="M78" i="36"/>
  <c r="N78" i="36"/>
  <c r="O78" i="36"/>
  <c r="P78" i="36"/>
  <c r="Q78" i="36"/>
  <c r="S78" i="36"/>
  <c r="T78" i="36"/>
  <c r="M79" i="36"/>
  <c r="N79" i="36"/>
  <c r="O79" i="36"/>
  <c r="P79" i="36"/>
  <c r="Q79" i="36"/>
  <c r="S79" i="36"/>
  <c r="T79" i="36"/>
  <c r="M80" i="36"/>
  <c r="N80" i="36"/>
  <c r="O80" i="36"/>
  <c r="P80" i="36"/>
  <c r="Q80" i="36"/>
  <c r="S80" i="36"/>
  <c r="T80" i="36"/>
  <c r="M81" i="36"/>
  <c r="N81" i="36"/>
  <c r="O81" i="36"/>
  <c r="P81" i="36"/>
  <c r="Q81" i="36"/>
  <c r="S81" i="36"/>
  <c r="T81" i="36"/>
  <c r="M82" i="36"/>
  <c r="N82" i="36"/>
  <c r="O82" i="36"/>
  <c r="P82" i="36"/>
  <c r="Q82" i="36"/>
  <c r="S82" i="36"/>
  <c r="T82" i="36"/>
  <c r="M83" i="36"/>
  <c r="N83" i="36"/>
  <c r="O83" i="36"/>
  <c r="P83" i="36"/>
  <c r="Q83" i="36"/>
  <c r="S83" i="36"/>
  <c r="T83" i="36"/>
  <c r="M84" i="36"/>
  <c r="N84" i="36"/>
  <c r="O84" i="36"/>
  <c r="P84" i="36"/>
  <c r="Q84" i="36"/>
  <c r="S84" i="36"/>
  <c r="T84" i="36"/>
  <c r="M85" i="36"/>
  <c r="N85" i="36"/>
  <c r="O85" i="36"/>
  <c r="P85" i="36"/>
  <c r="Q85" i="36"/>
  <c r="S85" i="36"/>
  <c r="T85" i="36"/>
  <c r="M86" i="36"/>
  <c r="N86" i="36"/>
  <c r="O86" i="36"/>
  <c r="P86" i="36"/>
  <c r="Q86" i="36"/>
  <c r="S86" i="36"/>
  <c r="T86" i="36"/>
  <c r="M87" i="36"/>
  <c r="N87" i="36"/>
  <c r="O87" i="36"/>
  <c r="P87" i="36"/>
  <c r="Q87" i="36"/>
  <c r="S87" i="36"/>
  <c r="T87" i="36"/>
  <c r="M88" i="36"/>
  <c r="N88" i="36"/>
  <c r="O88" i="36"/>
  <c r="P88" i="36"/>
  <c r="Q88" i="36"/>
  <c r="S88" i="36"/>
  <c r="T88" i="36"/>
  <c r="M89" i="36"/>
  <c r="N89" i="36"/>
  <c r="O89" i="36"/>
  <c r="P89" i="36"/>
  <c r="Q89" i="36"/>
  <c r="S89" i="36"/>
  <c r="T89" i="36"/>
  <c r="M90" i="36"/>
  <c r="N90" i="36"/>
  <c r="O90" i="36"/>
  <c r="P90" i="36"/>
  <c r="Q90" i="36"/>
  <c r="S90" i="36"/>
  <c r="T90" i="36"/>
  <c r="M91" i="36"/>
  <c r="N91" i="36"/>
  <c r="O91" i="36"/>
  <c r="P91" i="36"/>
  <c r="Q91" i="36"/>
  <c r="S91" i="36"/>
  <c r="T91" i="36"/>
  <c r="M92" i="36"/>
  <c r="N92" i="36"/>
  <c r="O92" i="36"/>
  <c r="P92" i="36"/>
  <c r="Q92" i="36"/>
  <c r="S92" i="36"/>
  <c r="T92" i="36"/>
  <c r="M93" i="36"/>
  <c r="N93" i="36"/>
  <c r="O93" i="36"/>
  <c r="P93" i="36"/>
  <c r="Q93" i="36"/>
  <c r="S93" i="36"/>
  <c r="T93" i="36"/>
  <c r="M94" i="36"/>
  <c r="N94" i="36"/>
  <c r="O94" i="36"/>
  <c r="P94" i="36"/>
  <c r="Q94" i="36"/>
  <c r="S94" i="36"/>
  <c r="T94" i="36"/>
  <c r="M95" i="36"/>
  <c r="N95" i="36"/>
  <c r="O95" i="36"/>
  <c r="P95" i="36"/>
  <c r="Q95" i="36"/>
  <c r="S95" i="36"/>
  <c r="T95" i="36"/>
  <c r="M96" i="36"/>
  <c r="N96" i="36"/>
  <c r="O96" i="36"/>
  <c r="P96" i="36"/>
  <c r="Q96" i="36"/>
  <c r="S96" i="36"/>
  <c r="T96" i="36"/>
  <c r="M97" i="36"/>
  <c r="N97" i="36"/>
  <c r="O97" i="36"/>
  <c r="P97" i="36"/>
  <c r="Q97" i="36"/>
  <c r="S97" i="36"/>
  <c r="T97" i="36"/>
  <c r="M98" i="36"/>
  <c r="N98" i="36"/>
  <c r="O98" i="36"/>
  <c r="P98" i="36"/>
  <c r="Q98" i="36"/>
  <c r="S98" i="36"/>
  <c r="T98" i="36"/>
  <c r="M99" i="36"/>
  <c r="N99" i="36"/>
  <c r="O99" i="36"/>
  <c r="P99" i="36"/>
  <c r="Q99" i="36"/>
  <c r="S99" i="36"/>
  <c r="T99" i="36"/>
  <c r="M100" i="36"/>
  <c r="N100" i="36"/>
  <c r="O100" i="36"/>
  <c r="P100" i="36"/>
  <c r="Q100" i="36"/>
  <c r="S100" i="36"/>
  <c r="T100" i="36"/>
  <c r="M101" i="36"/>
  <c r="N101" i="36"/>
  <c r="O101" i="36"/>
  <c r="P101" i="36"/>
  <c r="Q101" i="36"/>
  <c r="S101" i="36"/>
  <c r="T101" i="36"/>
  <c r="M102" i="36"/>
  <c r="N102" i="36"/>
  <c r="O102" i="36"/>
  <c r="P102" i="36"/>
  <c r="Q102" i="36"/>
  <c r="S102" i="36"/>
  <c r="T102" i="36"/>
  <c r="M103" i="36"/>
  <c r="N103" i="36"/>
  <c r="O103" i="36"/>
  <c r="P103" i="36"/>
  <c r="Q103" i="36"/>
  <c r="S103" i="36"/>
  <c r="T103" i="36"/>
  <c r="M104" i="36"/>
  <c r="N104" i="36"/>
  <c r="O104" i="36"/>
  <c r="P104" i="36"/>
  <c r="Q104" i="36"/>
  <c r="S104" i="36"/>
  <c r="T104" i="36"/>
  <c r="M105" i="36"/>
  <c r="N105" i="36"/>
  <c r="O105" i="36"/>
  <c r="P105" i="36"/>
  <c r="Q105" i="36"/>
  <c r="S105" i="36"/>
  <c r="T105" i="36"/>
  <c r="M106" i="36"/>
  <c r="N106" i="36"/>
  <c r="O106" i="36"/>
  <c r="P106" i="36"/>
  <c r="Q106" i="36"/>
  <c r="S106" i="36"/>
  <c r="T106" i="36"/>
  <c r="M107" i="36"/>
  <c r="N107" i="36"/>
  <c r="O107" i="36"/>
  <c r="P107" i="36"/>
  <c r="Q107" i="36"/>
  <c r="S107" i="36"/>
  <c r="T107" i="36"/>
  <c r="M108" i="36"/>
  <c r="N108" i="36"/>
  <c r="O108" i="36"/>
  <c r="P108" i="36"/>
  <c r="Q108" i="36"/>
  <c r="S108" i="36"/>
  <c r="T108" i="36"/>
  <c r="M109" i="36"/>
  <c r="N109" i="36"/>
  <c r="O109" i="36"/>
  <c r="P109" i="36"/>
  <c r="Q109" i="36"/>
  <c r="S109" i="36"/>
  <c r="T109" i="36"/>
  <c r="M110" i="36"/>
  <c r="N110" i="36"/>
  <c r="O110" i="36"/>
  <c r="P110" i="36"/>
  <c r="Q110" i="36"/>
  <c r="S110" i="36"/>
  <c r="T110" i="36"/>
  <c r="M111" i="36"/>
  <c r="N111" i="36"/>
  <c r="O111" i="36"/>
  <c r="P111" i="36"/>
  <c r="Q111" i="36"/>
  <c r="S111" i="36"/>
  <c r="T111" i="36"/>
  <c r="M112" i="36"/>
  <c r="N112" i="36"/>
  <c r="O112" i="36"/>
  <c r="P112" i="36"/>
  <c r="Q112" i="36"/>
  <c r="S112" i="36"/>
  <c r="T112" i="36"/>
  <c r="M113" i="36"/>
  <c r="N113" i="36"/>
  <c r="O113" i="36"/>
  <c r="P113" i="36"/>
  <c r="Q113" i="36"/>
  <c r="S113" i="36"/>
  <c r="T113" i="36"/>
  <c r="M114" i="36"/>
  <c r="N114" i="36"/>
  <c r="O114" i="36"/>
  <c r="P114" i="36"/>
  <c r="Q114" i="36"/>
  <c r="S114" i="36"/>
  <c r="T114" i="36"/>
  <c r="M115" i="36"/>
  <c r="N115" i="36"/>
  <c r="O115" i="36"/>
  <c r="P115" i="36"/>
  <c r="Q115" i="36"/>
  <c r="S115" i="36"/>
  <c r="T115" i="36"/>
  <c r="M116" i="36"/>
  <c r="N116" i="36"/>
  <c r="O116" i="36"/>
  <c r="P116" i="36"/>
  <c r="Q116" i="36"/>
  <c r="S116" i="36"/>
  <c r="T116" i="36"/>
  <c r="M117" i="36"/>
  <c r="N117" i="36"/>
  <c r="O117" i="36"/>
  <c r="P117" i="36"/>
  <c r="Q117" i="36"/>
  <c r="S117" i="36"/>
  <c r="T117" i="36"/>
  <c r="M118" i="36"/>
  <c r="N118" i="36"/>
  <c r="O118" i="36"/>
  <c r="P118" i="36"/>
  <c r="Q118" i="36"/>
  <c r="S118" i="36"/>
  <c r="T118" i="36"/>
  <c r="M119" i="36"/>
  <c r="N119" i="36"/>
  <c r="O119" i="36"/>
  <c r="P119" i="36"/>
  <c r="Q119" i="36"/>
  <c r="S119" i="36"/>
  <c r="T119" i="36"/>
  <c r="M120" i="36"/>
  <c r="N120" i="36"/>
  <c r="O120" i="36"/>
  <c r="P120" i="36"/>
  <c r="Q120" i="36"/>
  <c r="S120" i="36"/>
  <c r="T120" i="36"/>
  <c r="M121" i="36"/>
  <c r="N121" i="36"/>
  <c r="O121" i="36"/>
  <c r="P121" i="36"/>
  <c r="Q121" i="36"/>
  <c r="S121" i="36"/>
  <c r="T121" i="36"/>
  <c r="M122" i="36"/>
  <c r="N122" i="36"/>
  <c r="O122" i="36"/>
  <c r="P122" i="36"/>
  <c r="Q122" i="36"/>
  <c r="S122" i="36"/>
  <c r="T122" i="36"/>
  <c r="M123" i="36"/>
  <c r="N123" i="36"/>
  <c r="O123" i="36"/>
  <c r="P123" i="36"/>
  <c r="Q123" i="36"/>
  <c r="S123" i="36"/>
  <c r="T123" i="36"/>
  <c r="M124" i="36"/>
  <c r="N124" i="36"/>
  <c r="O124" i="36"/>
  <c r="P124" i="36"/>
  <c r="Q124" i="36"/>
  <c r="S124" i="36"/>
  <c r="T124" i="36"/>
  <c r="M125" i="36"/>
  <c r="N125" i="36"/>
  <c r="O125" i="36"/>
  <c r="P125" i="36"/>
  <c r="Q125" i="36"/>
  <c r="S125" i="36"/>
  <c r="T125" i="36"/>
  <c r="M126" i="36"/>
  <c r="N126" i="36"/>
  <c r="O126" i="36"/>
  <c r="P126" i="36"/>
  <c r="Q126" i="36"/>
  <c r="S126" i="36"/>
  <c r="T126" i="36"/>
  <c r="M127" i="36"/>
  <c r="N127" i="36"/>
  <c r="O127" i="36"/>
  <c r="P127" i="36"/>
  <c r="Q127" i="36"/>
  <c r="S127" i="36"/>
  <c r="T127" i="36"/>
  <c r="M128" i="36"/>
  <c r="N128" i="36"/>
  <c r="O128" i="36"/>
  <c r="P128" i="36"/>
  <c r="Q128" i="36"/>
  <c r="S128" i="36"/>
  <c r="T128" i="36"/>
  <c r="M129" i="36"/>
  <c r="N129" i="36"/>
  <c r="O129" i="36"/>
  <c r="P129" i="36"/>
  <c r="Q129" i="36"/>
  <c r="S129" i="36"/>
  <c r="T129" i="36"/>
  <c r="M130" i="36"/>
  <c r="N130" i="36"/>
  <c r="O130" i="36"/>
  <c r="P130" i="36"/>
  <c r="Q130" i="36"/>
  <c r="S130" i="36"/>
  <c r="T130" i="36"/>
  <c r="M131" i="36"/>
  <c r="N131" i="36"/>
  <c r="O131" i="36"/>
  <c r="P131" i="36"/>
  <c r="Q131" i="36"/>
  <c r="S131" i="36"/>
  <c r="T131" i="36"/>
  <c r="M132" i="36"/>
  <c r="N132" i="36"/>
  <c r="O132" i="36"/>
  <c r="P132" i="36"/>
  <c r="Q132" i="36"/>
  <c r="S132" i="36"/>
  <c r="T132" i="36"/>
  <c r="M133" i="36"/>
  <c r="N133" i="36"/>
  <c r="O133" i="36"/>
  <c r="P133" i="36"/>
  <c r="Q133" i="36"/>
  <c r="S133" i="36"/>
  <c r="T133" i="36"/>
  <c r="M134" i="36"/>
  <c r="N134" i="36"/>
  <c r="O134" i="36"/>
  <c r="P134" i="36"/>
  <c r="Q134" i="36"/>
  <c r="S134" i="36"/>
  <c r="T134" i="36"/>
  <c r="M135" i="36"/>
  <c r="N135" i="36"/>
  <c r="O135" i="36"/>
  <c r="P135" i="36"/>
  <c r="Q135" i="36"/>
  <c r="S135" i="36"/>
  <c r="T135" i="36"/>
  <c r="M136" i="36"/>
  <c r="N136" i="36"/>
  <c r="O136" i="36"/>
  <c r="P136" i="36"/>
  <c r="Q136" i="36"/>
  <c r="S136" i="36"/>
  <c r="T136" i="36"/>
  <c r="M137" i="36"/>
  <c r="N137" i="36"/>
  <c r="O137" i="36"/>
  <c r="P137" i="36"/>
  <c r="Q137" i="36"/>
  <c r="S137" i="36"/>
  <c r="T137" i="36"/>
  <c r="M138" i="36"/>
  <c r="N138" i="36"/>
  <c r="O138" i="36"/>
  <c r="P138" i="36"/>
  <c r="Q138" i="36"/>
  <c r="S138" i="36"/>
  <c r="T138" i="36"/>
  <c r="M139" i="36"/>
  <c r="N139" i="36"/>
  <c r="O139" i="36"/>
  <c r="P139" i="36"/>
  <c r="Q139" i="36"/>
  <c r="S139" i="36"/>
  <c r="T139" i="36"/>
  <c r="M140" i="36"/>
  <c r="N140" i="36"/>
  <c r="O140" i="36"/>
  <c r="P140" i="36"/>
  <c r="Q140" i="36"/>
  <c r="S140" i="36"/>
  <c r="T140" i="36"/>
  <c r="M141" i="36"/>
  <c r="N141" i="36"/>
  <c r="O141" i="36"/>
  <c r="P141" i="36"/>
  <c r="Q141" i="36"/>
  <c r="S141" i="36"/>
  <c r="T141" i="36"/>
  <c r="M142" i="36"/>
  <c r="N142" i="36"/>
  <c r="O142" i="36"/>
  <c r="P142" i="36"/>
  <c r="Q142" i="36"/>
  <c r="S142" i="36"/>
  <c r="T142" i="36"/>
  <c r="M143" i="36"/>
  <c r="N143" i="36"/>
  <c r="O143" i="36"/>
  <c r="P143" i="36"/>
  <c r="Q143" i="36"/>
  <c r="S143" i="36"/>
  <c r="T143" i="36"/>
  <c r="M144" i="36"/>
  <c r="N144" i="36"/>
  <c r="O144" i="36"/>
  <c r="P144" i="36"/>
  <c r="Q144" i="36"/>
  <c r="S144" i="36"/>
  <c r="T144" i="36"/>
  <c r="M145" i="36"/>
  <c r="N145" i="36"/>
  <c r="O145" i="36"/>
  <c r="P145" i="36"/>
  <c r="Q145" i="36"/>
  <c r="S145" i="36"/>
  <c r="T145" i="36"/>
  <c r="M146" i="36"/>
  <c r="N146" i="36"/>
  <c r="O146" i="36"/>
  <c r="P146" i="36"/>
  <c r="Q146" i="36"/>
  <c r="S146" i="36"/>
  <c r="T146" i="36"/>
  <c r="M147" i="36"/>
  <c r="N147" i="36"/>
  <c r="O147" i="36"/>
  <c r="P147" i="36"/>
  <c r="Q147" i="36"/>
  <c r="S147" i="36"/>
  <c r="T147" i="36"/>
  <c r="M148" i="36"/>
  <c r="N148" i="36"/>
  <c r="O148" i="36"/>
  <c r="P148" i="36"/>
  <c r="Q148" i="36"/>
  <c r="S148" i="36"/>
  <c r="T148" i="36"/>
  <c r="M149" i="36"/>
  <c r="N149" i="36"/>
  <c r="O149" i="36"/>
  <c r="P149" i="36"/>
  <c r="Q149" i="36"/>
  <c r="S149" i="36"/>
  <c r="T149" i="36"/>
  <c r="M150" i="36"/>
  <c r="N150" i="36"/>
  <c r="O150" i="36"/>
  <c r="P150" i="36"/>
  <c r="Q150" i="36"/>
  <c r="S150" i="36"/>
  <c r="T150" i="36"/>
  <c r="M151" i="36"/>
  <c r="N151" i="36"/>
  <c r="O151" i="36"/>
  <c r="P151" i="36"/>
  <c r="Q151" i="36"/>
  <c r="S151" i="36"/>
  <c r="T151" i="36"/>
  <c r="M152" i="36"/>
  <c r="N152" i="36"/>
  <c r="O152" i="36"/>
  <c r="P152" i="36"/>
  <c r="Q152" i="36"/>
  <c r="S152" i="36"/>
  <c r="T152" i="36"/>
  <c r="M153" i="36"/>
  <c r="N153" i="36"/>
  <c r="O153" i="36"/>
  <c r="P153" i="36"/>
  <c r="Q153" i="36"/>
  <c r="S153" i="36"/>
  <c r="T153" i="36"/>
  <c r="M154" i="36"/>
  <c r="N154" i="36"/>
  <c r="O154" i="36"/>
  <c r="P154" i="36"/>
  <c r="Q154" i="36"/>
  <c r="S154" i="36"/>
  <c r="T154" i="36"/>
  <c r="M155" i="36"/>
  <c r="N155" i="36"/>
  <c r="O155" i="36"/>
  <c r="P155" i="36"/>
  <c r="Q155" i="36"/>
  <c r="S155" i="36"/>
  <c r="T155" i="36"/>
  <c r="M156" i="36"/>
  <c r="N156" i="36"/>
  <c r="O156" i="36"/>
  <c r="P156" i="36"/>
  <c r="Q156" i="36"/>
  <c r="S156" i="36"/>
  <c r="T156" i="36"/>
  <c r="M157" i="36"/>
  <c r="N157" i="36"/>
  <c r="O157" i="36"/>
  <c r="P157" i="36"/>
  <c r="Q157" i="36"/>
  <c r="S157" i="36"/>
  <c r="T157" i="36"/>
  <c r="M158" i="36"/>
  <c r="N158" i="36"/>
  <c r="O158" i="36"/>
  <c r="P158" i="36"/>
  <c r="Q158" i="36"/>
  <c r="S158" i="36"/>
  <c r="T158" i="36"/>
  <c r="M159" i="36"/>
  <c r="N159" i="36"/>
  <c r="O159" i="36"/>
  <c r="P159" i="36"/>
  <c r="Q159" i="36"/>
  <c r="S159" i="36"/>
  <c r="T159" i="36"/>
  <c r="M160" i="36"/>
  <c r="N160" i="36"/>
  <c r="O160" i="36"/>
  <c r="P160" i="36"/>
  <c r="Q160" i="36"/>
  <c r="S160" i="36"/>
  <c r="T160" i="36"/>
  <c r="M161" i="36"/>
  <c r="N161" i="36"/>
  <c r="O161" i="36"/>
  <c r="P161" i="36"/>
  <c r="Q161" i="36"/>
  <c r="S161" i="36"/>
  <c r="T161" i="36"/>
  <c r="M162" i="36"/>
  <c r="N162" i="36"/>
  <c r="O162" i="36"/>
  <c r="P162" i="36"/>
  <c r="Q162" i="36"/>
  <c r="S162" i="36"/>
  <c r="T162" i="36"/>
  <c r="M163" i="36"/>
  <c r="N163" i="36"/>
  <c r="O163" i="36"/>
  <c r="P163" i="36"/>
  <c r="Q163" i="36"/>
  <c r="S163" i="36"/>
  <c r="T163" i="36"/>
  <c r="M164" i="36"/>
  <c r="N164" i="36"/>
  <c r="O164" i="36"/>
  <c r="P164" i="36"/>
  <c r="Q164" i="36"/>
  <c r="S164" i="36"/>
  <c r="T164" i="36"/>
  <c r="M165" i="36"/>
  <c r="N165" i="36"/>
  <c r="O165" i="36"/>
  <c r="P165" i="36"/>
  <c r="Q165" i="36"/>
  <c r="S165" i="36"/>
  <c r="T165" i="36"/>
  <c r="M166" i="36"/>
  <c r="N166" i="36"/>
  <c r="O166" i="36"/>
  <c r="P166" i="36"/>
  <c r="Q166" i="36"/>
  <c r="S166" i="36"/>
  <c r="T166" i="36"/>
  <c r="M167" i="36"/>
  <c r="N167" i="36"/>
  <c r="O167" i="36"/>
  <c r="P167" i="36"/>
  <c r="Q167" i="36"/>
  <c r="S167" i="36"/>
  <c r="T167" i="36"/>
  <c r="M168" i="36"/>
  <c r="N168" i="36"/>
  <c r="O168" i="36"/>
  <c r="P168" i="36"/>
  <c r="Q168" i="36"/>
  <c r="S168" i="36"/>
  <c r="T168" i="36"/>
  <c r="M169" i="36"/>
  <c r="N169" i="36"/>
  <c r="O169" i="36"/>
  <c r="P169" i="36"/>
  <c r="Q169" i="36"/>
  <c r="S169" i="36"/>
  <c r="T169" i="36"/>
  <c r="M170" i="36"/>
  <c r="N170" i="36"/>
  <c r="O170" i="36"/>
  <c r="P170" i="36"/>
  <c r="Q170" i="36"/>
  <c r="S170" i="36"/>
  <c r="T170" i="36"/>
  <c r="M171" i="36"/>
  <c r="N171" i="36"/>
  <c r="O171" i="36"/>
  <c r="P171" i="36"/>
  <c r="Q171" i="36"/>
  <c r="S171" i="36"/>
  <c r="T171" i="36"/>
  <c r="M172" i="36"/>
  <c r="N172" i="36"/>
  <c r="O172" i="36"/>
  <c r="P172" i="36"/>
  <c r="Q172" i="36"/>
  <c r="S172" i="36"/>
  <c r="T172" i="36"/>
  <c r="M173" i="36"/>
  <c r="N173" i="36"/>
  <c r="O173" i="36"/>
  <c r="P173" i="36"/>
  <c r="Q173" i="36"/>
  <c r="S173" i="36"/>
  <c r="T173" i="36"/>
  <c r="M174" i="36"/>
  <c r="N174" i="36"/>
  <c r="O174" i="36"/>
  <c r="P174" i="36"/>
  <c r="Q174" i="36"/>
  <c r="S174" i="36"/>
  <c r="T174" i="36"/>
  <c r="M175" i="36"/>
  <c r="N175" i="36"/>
  <c r="O175" i="36"/>
  <c r="P175" i="36"/>
  <c r="Q175" i="36"/>
  <c r="S175" i="36"/>
  <c r="T175" i="36"/>
  <c r="M176" i="36"/>
  <c r="N176" i="36"/>
  <c r="O176" i="36"/>
  <c r="P176" i="36"/>
  <c r="Q176" i="36"/>
  <c r="S176" i="36"/>
  <c r="T176" i="36"/>
  <c r="M177" i="36"/>
  <c r="N177" i="36"/>
  <c r="O177" i="36"/>
  <c r="P177" i="36"/>
  <c r="Q177" i="36"/>
  <c r="S177" i="36"/>
  <c r="T177" i="36"/>
  <c r="M178" i="36"/>
  <c r="N178" i="36"/>
  <c r="O178" i="36"/>
  <c r="P178" i="36"/>
  <c r="Q178" i="36"/>
  <c r="S178" i="36"/>
  <c r="T178" i="36"/>
  <c r="M179" i="36"/>
  <c r="N179" i="36"/>
  <c r="O179" i="36"/>
  <c r="P179" i="36"/>
  <c r="Q179" i="36"/>
  <c r="S179" i="36"/>
  <c r="T179" i="36"/>
  <c r="M180" i="36"/>
  <c r="N180" i="36"/>
  <c r="O180" i="36"/>
  <c r="P180" i="36"/>
  <c r="Q180" i="36"/>
  <c r="S180" i="36"/>
  <c r="T180" i="36"/>
  <c r="M181" i="36"/>
  <c r="N181" i="36"/>
  <c r="O181" i="36"/>
  <c r="P181" i="36"/>
  <c r="Q181" i="36"/>
  <c r="S181" i="36"/>
  <c r="T181" i="36"/>
  <c r="M182" i="36"/>
  <c r="N182" i="36"/>
  <c r="O182" i="36"/>
  <c r="P182" i="36"/>
  <c r="Q182" i="36"/>
  <c r="S182" i="36"/>
  <c r="T182" i="36"/>
  <c r="M183" i="36"/>
  <c r="N183" i="36"/>
  <c r="O183" i="36"/>
  <c r="P183" i="36"/>
  <c r="Q183" i="36"/>
  <c r="S183" i="36"/>
  <c r="T183" i="36"/>
  <c r="M184" i="36"/>
  <c r="N184" i="36"/>
  <c r="O184" i="36"/>
  <c r="P184" i="36"/>
  <c r="Q184" i="36"/>
  <c r="S184" i="36"/>
  <c r="T184" i="36"/>
  <c r="M185" i="36"/>
  <c r="N185" i="36"/>
  <c r="O185" i="36"/>
  <c r="P185" i="36"/>
  <c r="Q185" i="36"/>
  <c r="S185" i="36"/>
  <c r="T185" i="36"/>
  <c r="M186" i="36"/>
  <c r="N186" i="36"/>
  <c r="O186" i="36"/>
  <c r="P186" i="36"/>
  <c r="Q186" i="36"/>
  <c r="S186" i="36"/>
  <c r="T186" i="36"/>
  <c r="M187" i="36"/>
  <c r="N187" i="36"/>
  <c r="O187" i="36"/>
  <c r="P187" i="36"/>
  <c r="Q187" i="36"/>
  <c r="S187" i="36"/>
  <c r="T187" i="36"/>
  <c r="M188" i="36"/>
  <c r="N188" i="36"/>
  <c r="O188" i="36"/>
  <c r="P188" i="36"/>
  <c r="Q188" i="36"/>
  <c r="S188" i="36"/>
  <c r="T188" i="36"/>
  <c r="M189" i="36"/>
  <c r="N189" i="36"/>
  <c r="O189" i="36"/>
  <c r="P189" i="36"/>
  <c r="Q189" i="36"/>
  <c r="S189" i="36"/>
  <c r="T189" i="36"/>
  <c r="M190" i="36"/>
  <c r="N190" i="36"/>
  <c r="O190" i="36"/>
  <c r="P190" i="36"/>
  <c r="Q190" i="36"/>
  <c r="S190" i="36"/>
  <c r="T190" i="36"/>
  <c r="M191" i="36"/>
  <c r="N191" i="36"/>
  <c r="O191" i="36"/>
  <c r="P191" i="36"/>
  <c r="Q191" i="36"/>
  <c r="S191" i="36"/>
  <c r="T191" i="36"/>
  <c r="M192" i="36"/>
  <c r="N192" i="36"/>
  <c r="O192" i="36"/>
  <c r="P192" i="36"/>
  <c r="Q192" i="36"/>
  <c r="S192" i="36"/>
  <c r="T192" i="36"/>
  <c r="M193" i="36"/>
  <c r="N193" i="36"/>
  <c r="O193" i="36"/>
  <c r="P193" i="36"/>
  <c r="Q193" i="36"/>
  <c r="S193" i="36"/>
  <c r="T193" i="36"/>
  <c r="M194" i="36"/>
  <c r="N194" i="36"/>
  <c r="O194" i="36"/>
  <c r="P194" i="36"/>
  <c r="Q194" i="36"/>
  <c r="S194" i="36"/>
  <c r="T194" i="36"/>
  <c r="M195" i="36"/>
  <c r="N195" i="36"/>
  <c r="O195" i="36"/>
  <c r="P195" i="36"/>
  <c r="Q195" i="36"/>
  <c r="S195" i="36"/>
  <c r="T195" i="36"/>
  <c r="M196" i="36"/>
  <c r="N196" i="36"/>
  <c r="O196" i="36"/>
  <c r="P196" i="36"/>
  <c r="Q196" i="36"/>
  <c r="S196" i="36"/>
  <c r="T196" i="36"/>
  <c r="M197" i="36"/>
  <c r="N197" i="36"/>
  <c r="O197" i="36"/>
  <c r="P197" i="36"/>
  <c r="Q197" i="36"/>
  <c r="S197" i="36"/>
  <c r="T197" i="36"/>
  <c r="M198" i="36"/>
  <c r="N198" i="36"/>
  <c r="O198" i="36"/>
  <c r="P198" i="36"/>
  <c r="Q198" i="36"/>
  <c r="S198" i="36"/>
  <c r="T198" i="36"/>
  <c r="M199" i="36"/>
  <c r="N199" i="36"/>
  <c r="O199" i="36"/>
  <c r="P199" i="36"/>
  <c r="Q199" i="36"/>
  <c r="S199" i="36"/>
  <c r="T199" i="36"/>
  <c r="M200" i="36"/>
  <c r="N200" i="36"/>
  <c r="O200" i="36"/>
  <c r="P200" i="36"/>
  <c r="Q200" i="36"/>
  <c r="S200" i="36"/>
  <c r="T200" i="36"/>
  <c r="M201" i="36"/>
  <c r="N201" i="36"/>
  <c r="O201" i="36"/>
  <c r="P201" i="36"/>
  <c r="Q201" i="36"/>
  <c r="S201" i="36"/>
  <c r="T201" i="36"/>
  <c r="M202" i="36"/>
  <c r="N202" i="36"/>
  <c r="O202" i="36"/>
  <c r="P202" i="36"/>
  <c r="Q202" i="36"/>
  <c r="S202" i="36"/>
  <c r="T202" i="36"/>
  <c r="M203" i="36"/>
  <c r="N203" i="36"/>
  <c r="O203" i="36"/>
  <c r="P203" i="36"/>
  <c r="Q203" i="36"/>
  <c r="S203" i="36"/>
  <c r="T203" i="36"/>
  <c r="T5" i="36"/>
  <c r="T6" i="36"/>
  <c r="T7" i="36"/>
  <c r="S8" i="36"/>
  <c r="T8" i="36"/>
  <c r="T4" i="36"/>
  <c r="M8" i="36"/>
  <c r="N8" i="36"/>
  <c r="O8" i="36"/>
  <c r="P8" i="36"/>
  <c r="Q8" i="36"/>
  <c r="E5" i="36"/>
  <c r="G5" i="36" s="1"/>
  <c r="E6" i="36"/>
  <c r="G6" i="36" s="1"/>
  <c r="E7" i="36"/>
  <c r="G7" i="36" s="1"/>
  <c r="E8" i="36"/>
  <c r="G8" i="36"/>
  <c r="E9" i="36"/>
  <c r="G9" i="36"/>
  <c r="E10" i="36"/>
  <c r="G10" i="36"/>
  <c r="E11" i="36"/>
  <c r="G11" i="36"/>
  <c r="E12" i="36"/>
  <c r="G12" i="36"/>
  <c r="E13" i="36"/>
  <c r="G13" i="36"/>
  <c r="E14" i="36"/>
  <c r="G14" i="36"/>
  <c r="E15" i="36"/>
  <c r="G15" i="36"/>
  <c r="E16" i="36"/>
  <c r="G16" i="36"/>
  <c r="E17" i="36"/>
  <c r="G17" i="36"/>
  <c r="E18" i="36"/>
  <c r="G18" i="36"/>
  <c r="E19" i="36"/>
  <c r="G19" i="36"/>
  <c r="E20" i="36"/>
  <c r="G20" i="36"/>
  <c r="E21" i="36"/>
  <c r="G21" i="36"/>
  <c r="E22" i="36"/>
  <c r="G22" i="36"/>
  <c r="E23" i="36"/>
  <c r="G23" i="36"/>
  <c r="E24" i="36"/>
  <c r="G24" i="36"/>
  <c r="E25" i="36"/>
  <c r="G25" i="36"/>
  <c r="E26" i="36"/>
  <c r="G26" i="36"/>
  <c r="E27" i="36"/>
  <c r="G27" i="36"/>
  <c r="E28" i="36"/>
  <c r="G28" i="36"/>
  <c r="E29" i="36"/>
  <c r="G29" i="36"/>
  <c r="E30" i="36"/>
  <c r="G30" i="36"/>
  <c r="E31" i="36"/>
  <c r="G31" i="36"/>
  <c r="E32" i="36"/>
  <c r="G32" i="36"/>
  <c r="E33" i="36"/>
  <c r="G33" i="36"/>
  <c r="E34" i="36"/>
  <c r="G34" i="36"/>
  <c r="E35" i="36"/>
  <c r="G35" i="36"/>
  <c r="E36" i="36"/>
  <c r="G36" i="36"/>
  <c r="E37" i="36"/>
  <c r="G37" i="36"/>
  <c r="E38" i="36"/>
  <c r="G38" i="36"/>
  <c r="E39" i="36"/>
  <c r="G39" i="36"/>
  <c r="E40" i="36"/>
  <c r="G40" i="36"/>
  <c r="E41" i="36"/>
  <c r="G41" i="36"/>
  <c r="E42" i="36"/>
  <c r="G42" i="36"/>
  <c r="E43" i="36"/>
  <c r="G43" i="36"/>
  <c r="E44" i="36"/>
  <c r="G44" i="36"/>
  <c r="E45" i="36"/>
  <c r="G45" i="36"/>
  <c r="E46" i="36"/>
  <c r="G46" i="36"/>
  <c r="E47" i="36"/>
  <c r="G47" i="36"/>
  <c r="E48" i="36"/>
  <c r="G48" i="36"/>
  <c r="E49" i="36"/>
  <c r="G49" i="36"/>
  <c r="E50" i="36"/>
  <c r="G50" i="36"/>
  <c r="E51" i="36"/>
  <c r="G51" i="36"/>
  <c r="E52" i="36"/>
  <c r="G52" i="36"/>
  <c r="E53" i="36"/>
  <c r="G53" i="36"/>
  <c r="E54" i="36"/>
  <c r="G54" i="36"/>
  <c r="E55" i="36"/>
  <c r="G55" i="36"/>
  <c r="E56" i="36"/>
  <c r="G56" i="36"/>
  <c r="E57" i="36"/>
  <c r="G57" i="36"/>
  <c r="E58" i="36"/>
  <c r="G58" i="36"/>
  <c r="E59" i="36"/>
  <c r="G59" i="36"/>
  <c r="E60" i="36"/>
  <c r="G60" i="36"/>
  <c r="E61" i="36"/>
  <c r="G61" i="36"/>
  <c r="E62" i="36"/>
  <c r="G62" i="36"/>
  <c r="E63" i="36"/>
  <c r="G63" i="36"/>
  <c r="E64" i="36"/>
  <c r="G64" i="36"/>
  <c r="E65" i="36"/>
  <c r="G65" i="36"/>
  <c r="E66" i="36"/>
  <c r="G66" i="36"/>
  <c r="E67" i="36"/>
  <c r="G67" i="36"/>
  <c r="E68" i="36"/>
  <c r="G68" i="36"/>
  <c r="E69" i="36"/>
  <c r="G69" i="36"/>
  <c r="E70" i="36"/>
  <c r="G70" i="36"/>
  <c r="E71" i="36"/>
  <c r="G71" i="36"/>
  <c r="E72" i="36"/>
  <c r="G72" i="36"/>
  <c r="E73" i="36"/>
  <c r="G73" i="36"/>
  <c r="E74" i="36"/>
  <c r="G74" i="36"/>
  <c r="E75" i="36"/>
  <c r="G75" i="36"/>
  <c r="E76" i="36"/>
  <c r="G76" i="36"/>
  <c r="E77" i="36"/>
  <c r="G77" i="36"/>
  <c r="E78" i="36"/>
  <c r="G78" i="36"/>
  <c r="E79" i="36"/>
  <c r="G79" i="36"/>
  <c r="E80" i="36"/>
  <c r="G80" i="36"/>
  <c r="E81" i="36"/>
  <c r="G81" i="36"/>
  <c r="E82" i="36"/>
  <c r="G82" i="36"/>
  <c r="E83" i="36"/>
  <c r="G83" i="36"/>
  <c r="E84" i="36"/>
  <c r="G84" i="36"/>
  <c r="E85" i="36"/>
  <c r="G85" i="36"/>
  <c r="E86" i="36"/>
  <c r="G86" i="36"/>
  <c r="E87" i="36"/>
  <c r="G87" i="36"/>
  <c r="E88" i="36"/>
  <c r="G88" i="36"/>
  <c r="E89" i="36"/>
  <c r="G89" i="36"/>
  <c r="E90" i="36"/>
  <c r="G90" i="36"/>
  <c r="E91" i="36"/>
  <c r="G91" i="36"/>
  <c r="E92" i="36"/>
  <c r="G92" i="36"/>
  <c r="E93" i="36"/>
  <c r="G93" i="36"/>
  <c r="E94" i="36"/>
  <c r="G94" i="36"/>
  <c r="E95" i="36"/>
  <c r="G95" i="36"/>
  <c r="E96" i="36"/>
  <c r="G96" i="36"/>
  <c r="E97" i="36"/>
  <c r="G97" i="36"/>
  <c r="E98" i="36"/>
  <c r="G98" i="36"/>
  <c r="E99" i="36"/>
  <c r="G99" i="36"/>
  <c r="E100" i="36"/>
  <c r="G100" i="36"/>
  <c r="E101" i="36"/>
  <c r="G101" i="36"/>
  <c r="E102" i="36"/>
  <c r="G102" i="36"/>
  <c r="E103" i="36"/>
  <c r="G103" i="36"/>
  <c r="E104" i="36"/>
  <c r="G104" i="36"/>
  <c r="E105" i="36"/>
  <c r="G105" i="36"/>
  <c r="E106" i="36"/>
  <c r="G106" i="36"/>
  <c r="E107" i="36"/>
  <c r="G107" i="36"/>
  <c r="E108" i="36"/>
  <c r="G108" i="36"/>
  <c r="E109" i="36"/>
  <c r="G109" i="36"/>
  <c r="E110" i="36"/>
  <c r="G110" i="36"/>
  <c r="E111" i="36"/>
  <c r="G111" i="36"/>
  <c r="E112" i="36"/>
  <c r="G112" i="36"/>
  <c r="E113" i="36"/>
  <c r="G113" i="36"/>
  <c r="E114" i="36"/>
  <c r="G114" i="36"/>
  <c r="E115" i="36"/>
  <c r="G115" i="36"/>
  <c r="E116" i="36"/>
  <c r="G116" i="36"/>
  <c r="E117" i="36"/>
  <c r="G117" i="36"/>
  <c r="E118" i="36"/>
  <c r="G118" i="36"/>
  <c r="E119" i="36"/>
  <c r="G119" i="36"/>
  <c r="E120" i="36"/>
  <c r="G120" i="36"/>
  <c r="E121" i="36"/>
  <c r="G121" i="36"/>
  <c r="E122" i="36"/>
  <c r="G122" i="36"/>
  <c r="E123" i="36"/>
  <c r="G123" i="36"/>
  <c r="E124" i="36"/>
  <c r="G124" i="36"/>
  <c r="E125" i="36"/>
  <c r="G125" i="36"/>
  <c r="E126" i="36"/>
  <c r="G126" i="36"/>
  <c r="E127" i="36"/>
  <c r="G127" i="36"/>
  <c r="E128" i="36"/>
  <c r="G128" i="36"/>
  <c r="E129" i="36"/>
  <c r="G129" i="36"/>
  <c r="E130" i="36"/>
  <c r="G130" i="36"/>
  <c r="E131" i="36"/>
  <c r="G131" i="36"/>
  <c r="E132" i="36"/>
  <c r="G132" i="36"/>
  <c r="E133" i="36"/>
  <c r="G133" i="36"/>
  <c r="E134" i="36"/>
  <c r="G134" i="36"/>
  <c r="E135" i="36"/>
  <c r="G135" i="36"/>
  <c r="E136" i="36"/>
  <c r="G136" i="36"/>
  <c r="E137" i="36"/>
  <c r="G137" i="36"/>
  <c r="E138" i="36"/>
  <c r="G138" i="36"/>
  <c r="E139" i="36"/>
  <c r="G139" i="36"/>
  <c r="E140" i="36"/>
  <c r="G140" i="36"/>
  <c r="E141" i="36"/>
  <c r="G141" i="36"/>
  <c r="E142" i="36"/>
  <c r="G142" i="36"/>
  <c r="E143" i="36"/>
  <c r="G143" i="36"/>
  <c r="E144" i="36"/>
  <c r="G144" i="36"/>
  <c r="E145" i="36"/>
  <c r="G145" i="36"/>
  <c r="E146" i="36"/>
  <c r="G146" i="36"/>
  <c r="E147" i="36"/>
  <c r="G147" i="36"/>
  <c r="E148" i="36"/>
  <c r="G148" i="36"/>
  <c r="E149" i="36"/>
  <c r="G149" i="36"/>
  <c r="E150" i="36"/>
  <c r="G150" i="36"/>
  <c r="E151" i="36"/>
  <c r="G151" i="36"/>
  <c r="E152" i="36"/>
  <c r="G152" i="36"/>
  <c r="E153" i="36"/>
  <c r="G153" i="36"/>
  <c r="E154" i="36"/>
  <c r="G154" i="36"/>
  <c r="E155" i="36"/>
  <c r="G155" i="36"/>
  <c r="E156" i="36"/>
  <c r="G156" i="36"/>
  <c r="E157" i="36"/>
  <c r="G157" i="36"/>
  <c r="E158" i="36"/>
  <c r="G158" i="36"/>
  <c r="E159" i="36"/>
  <c r="G159" i="36"/>
  <c r="E160" i="36"/>
  <c r="G160" i="36"/>
  <c r="E161" i="36"/>
  <c r="G161" i="36"/>
  <c r="E162" i="36"/>
  <c r="G162" i="36"/>
  <c r="E163" i="36"/>
  <c r="G163" i="36"/>
  <c r="E164" i="36"/>
  <c r="G164" i="36"/>
  <c r="E165" i="36"/>
  <c r="G165" i="36"/>
  <c r="E166" i="36"/>
  <c r="G166" i="36"/>
  <c r="E167" i="36"/>
  <c r="G167" i="36"/>
  <c r="E168" i="36"/>
  <c r="G168" i="36"/>
  <c r="E169" i="36"/>
  <c r="G169" i="36"/>
  <c r="E170" i="36"/>
  <c r="G170" i="36"/>
  <c r="E171" i="36"/>
  <c r="G171" i="36"/>
  <c r="E172" i="36"/>
  <c r="G172" i="36"/>
  <c r="E173" i="36"/>
  <c r="G173" i="36"/>
  <c r="E174" i="36"/>
  <c r="G174" i="36"/>
  <c r="E175" i="36"/>
  <c r="G175" i="36"/>
  <c r="E176" i="36"/>
  <c r="G176" i="36"/>
  <c r="E177" i="36"/>
  <c r="G177" i="36"/>
  <c r="E178" i="36"/>
  <c r="G178" i="36"/>
  <c r="E179" i="36"/>
  <c r="G179" i="36"/>
  <c r="E180" i="36"/>
  <c r="G180" i="36"/>
  <c r="E181" i="36"/>
  <c r="G181" i="36"/>
  <c r="E182" i="36"/>
  <c r="G182" i="36"/>
  <c r="E183" i="36"/>
  <c r="G183" i="36"/>
  <c r="E184" i="36"/>
  <c r="G184" i="36"/>
  <c r="E185" i="36"/>
  <c r="G185" i="36"/>
  <c r="E186" i="36"/>
  <c r="G186" i="36"/>
  <c r="E187" i="36"/>
  <c r="G187" i="36"/>
  <c r="E188" i="36"/>
  <c r="G188" i="36"/>
  <c r="E189" i="36"/>
  <c r="G189" i="36"/>
  <c r="E190" i="36"/>
  <c r="G190" i="36"/>
  <c r="E191" i="36"/>
  <c r="G191" i="36"/>
  <c r="E192" i="36"/>
  <c r="G192" i="36"/>
  <c r="E193" i="36"/>
  <c r="G193" i="36"/>
  <c r="E194" i="36"/>
  <c r="G194" i="36"/>
  <c r="E195" i="36"/>
  <c r="G195" i="36"/>
  <c r="E196" i="36"/>
  <c r="G196" i="36"/>
  <c r="E197" i="36"/>
  <c r="G197" i="36"/>
  <c r="E198" i="36"/>
  <c r="G198" i="36"/>
  <c r="E199" i="36"/>
  <c r="G199" i="36"/>
  <c r="E200" i="36"/>
  <c r="G200" i="36"/>
  <c r="E201" i="36"/>
  <c r="G201" i="36"/>
  <c r="E202" i="36"/>
  <c r="G202" i="36"/>
  <c r="E203" i="36"/>
  <c r="G203" i="36"/>
  <c r="C198" i="36"/>
  <c r="H198" i="36" s="1"/>
  <c r="C12" i="36"/>
  <c r="C13" i="36"/>
  <c r="H13" i="36" s="1"/>
  <c r="C14" i="36"/>
  <c r="H14" i="36" s="1"/>
  <c r="C15" i="36"/>
  <c r="H15" i="36" s="1"/>
  <c r="C16" i="36"/>
  <c r="C17" i="36"/>
  <c r="C18" i="36"/>
  <c r="C19" i="36"/>
  <c r="C20" i="36"/>
  <c r="C21" i="36"/>
  <c r="I21" i="36" s="1"/>
  <c r="C22" i="36"/>
  <c r="L22" i="36" s="1"/>
  <c r="C23" i="36"/>
  <c r="I23" i="36" s="1"/>
  <c r="C24" i="36"/>
  <c r="J24" i="36" s="1"/>
  <c r="C25" i="36"/>
  <c r="C26" i="36"/>
  <c r="C27" i="36"/>
  <c r="C28" i="36"/>
  <c r="C29" i="36"/>
  <c r="L29" i="36" s="1"/>
  <c r="C30" i="36"/>
  <c r="K30" i="36" s="1"/>
  <c r="C31" i="36"/>
  <c r="H31" i="36" s="1"/>
  <c r="C32" i="36"/>
  <c r="C33" i="36"/>
  <c r="H33" i="36" s="1"/>
  <c r="C34" i="36"/>
  <c r="C35" i="36"/>
  <c r="C36" i="36"/>
  <c r="C37" i="36"/>
  <c r="K37" i="36" s="1"/>
  <c r="C38" i="36"/>
  <c r="C39" i="36"/>
  <c r="C40" i="36"/>
  <c r="J40" i="36" s="1"/>
  <c r="C41" i="36"/>
  <c r="H41" i="36" s="1"/>
  <c r="C42" i="36"/>
  <c r="C43" i="36"/>
  <c r="C44" i="36"/>
  <c r="C45" i="36"/>
  <c r="I45" i="36" s="1"/>
  <c r="C46" i="36"/>
  <c r="H46" i="36" s="1"/>
  <c r="C47" i="36"/>
  <c r="L47" i="36" s="1"/>
  <c r="C48" i="36"/>
  <c r="K48" i="36" s="1"/>
  <c r="C49" i="36"/>
  <c r="J49" i="36" s="1"/>
  <c r="C50" i="36"/>
  <c r="H50" i="36" s="1"/>
  <c r="C51" i="36"/>
  <c r="C52" i="36"/>
  <c r="C53" i="36"/>
  <c r="H53" i="36" s="1"/>
  <c r="C54" i="36"/>
  <c r="C55" i="36"/>
  <c r="K55" i="36" s="1"/>
  <c r="C56" i="36"/>
  <c r="I56" i="36" s="1"/>
  <c r="C57" i="36"/>
  <c r="H57" i="36" s="1"/>
  <c r="C58" i="36"/>
  <c r="I58" i="36" s="1"/>
  <c r="C59" i="36"/>
  <c r="C60" i="36"/>
  <c r="C61" i="36"/>
  <c r="H61" i="36" s="1"/>
  <c r="C62" i="36"/>
  <c r="L62" i="36" s="1"/>
  <c r="C63" i="36"/>
  <c r="H63" i="36" s="1"/>
  <c r="C64" i="36"/>
  <c r="I64" i="36" s="1"/>
  <c r="C65" i="36"/>
  <c r="C66" i="36"/>
  <c r="H66" i="36" s="1"/>
  <c r="C67" i="36"/>
  <c r="C68" i="36"/>
  <c r="C69" i="36"/>
  <c r="I69" i="36" s="1"/>
  <c r="C70" i="36"/>
  <c r="H70" i="36" s="1"/>
  <c r="C71" i="36"/>
  <c r="H71" i="36" s="1"/>
  <c r="C72" i="36"/>
  <c r="C73" i="36"/>
  <c r="C74" i="36"/>
  <c r="L74" i="36" s="1"/>
  <c r="C75" i="36"/>
  <c r="C76" i="36"/>
  <c r="L76" i="36" s="1"/>
  <c r="C77" i="36"/>
  <c r="J77" i="36" s="1"/>
  <c r="C78" i="36"/>
  <c r="H78" i="36" s="1"/>
  <c r="C79" i="36"/>
  <c r="K79" i="36" s="1"/>
  <c r="C80" i="36"/>
  <c r="J80" i="36" s="1"/>
  <c r="C81" i="36"/>
  <c r="L81" i="36" s="1"/>
  <c r="C82" i="36"/>
  <c r="C83" i="36"/>
  <c r="J83" i="36" s="1"/>
  <c r="C84" i="36"/>
  <c r="C85" i="36"/>
  <c r="K85" i="36" s="1"/>
  <c r="C86" i="36"/>
  <c r="J86" i="36" s="1"/>
  <c r="C87" i="36"/>
  <c r="H87" i="36" s="1"/>
  <c r="C88" i="36"/>
  <c r="J88" i="36" s="1"/>
  <c r="C89" i="36"/>
  <c r="C90" i="36"/>
  <c r="L90" i="36" s="1"/>
  <c r="C91" i="36"/>
  <c r="H91" i="36" s="1"/>
  <c r="C92" i="36"/>
  <c r="C93" i="36"/>
  <c r="I93" i="36" s="1"/>
  <c r="C94" i="36"/>
  <c r="H94" i="36" s="1"/>
  <c r="C95" i="36"/>
  <c r="C96" i="36"/>
  <c r="J96" i="36" s="1"/>
  <c r="C97" i="36"/>
  <c r="K97" i="36" s="1"/>
  <c r="C98" i="36"/>
  <c r="L98" i="36" s="1"/>
  <c r="C99" i="36"/>
  <c r="C100" i="36"/>
  <c r="C101" i="36"/>
  <c r="K101" i="36" s="1"/>
  <c r="C102" i="36"/>
  <c r="I102" i="36" s="1"/>
  <c r="C103" i="36"/>
  <c r="H103" i="36" s="1"/>
  <c r="C104" i="36"/>
  <c r="C105" i="36"/>
  <c r="L105" i="36" s="1"/>
  <c r="C106" i="36"/>
  <c r="C107" i="36"/>
  <c r="K107" i="36" s="1"/>
  <c r="C108" i="36"/>
  <c r="C109" i="36"/>
  <c r="K109" i="36" s="1"/>
  <c r="C110" i="36"/>
  <c r="K110" i="36" s="1"/>
  <c r="C111" i="36"/>
  <c r="C112" i="36"/>
  <c r="I112" i="36" s="1"/>
  <c r="C113" i="36"/>
  <c r="H113" i="36" s="1"/>
  <c r="C114" i="36"/>
  <c r="H114" i="36" s="1"/>
  <c r="C115" i="36"/>
  <c r="C116" i="36"/>
  <c r="J116" i="36" s="1"/>
  <c r="C117" i="36"/>
  <c r="J117" i="36" s="1"/>
  <c r="C118" i="36"/>
  <c r="K118" i="36" s="1"/>
  <c r="C119" i="36"/>
  <c r="C120" i="36"/>
  <c r="K120" i="36" s="1"/>
  <c r="C121" i="36"/>
  <c r="H121" i="36" s="1"/>
  <c r="C122" i="36"/>
  <c r="C123" i="36"/>
  <c r="C124" i="36"/>
  <c r="C125" i="36"/>
  <c r="I125" i="36" s="1"/>
  <c r="C126" i="36"/>
  <c r="J126" i="36" s="1"/>
  <c r="C127" i="36"/>
  <c r="L127" i="36" s="1"/>
  <c r="C128" i="36"/>
  <c r="C129" i="36"/>
  <c r="L129" i="36" s="1"/>
  <c r="C130" i="36"/>
  <c r="C131" i="36"/>
  <c r="C132" i="36"/>
  <c r="C133" i="36"/>
  <c r="J133" i="36" s="1"/>
  <c r="C134" i="36"/>
  <c r="H134" i="36" s="1"/>
  <c r="C135" i="36"/>
  <c r="J135" i="36" s="1"/>
  <c r="C136" i="36"/>
  <c r="C137" i="36"/>
  <c r="H137" i="36" s="1"/>
  <c r="C138" i="36"/>
  <c r="C139" i="36"/>
  <c r="L139" i="36" s="1"/>
  <c r="C140" i="36"/>
  <c r="C141" i="36"/>
  <c r="H141" i="36" s="1"/>
  <c r="C142" i="36"/>
  <c r="H142" i="36" s="1"/>
  <c r="C143" i="36"/>
  <c r="C144" i="36"/>
  <c r="H144" i="36" s="1"/>
  <c r="C145" i="36"/>
  <c r="I145" i="36" s="1"/>
  <c r="C146" i="36"/>
  <c r="K146" i="36" s="1"/>
  <c r="C147" i="36"/>
  <c r="L147" i="36" s="1"/>
  <c r="C148" i="36"/>
  <c r="I148" i="36" s="1"/>
  <c r="C149" i="36"/>
  <c r="J149" i="36" s="1"/>
  <c r="C150" i="36"/>
  <c r="L150" i="36" s="1"/>
  <c r="C151" i="36"/>
  <c r="K151" i="36" s="1"/>
  <c r="C152" i="36"/>
  <c r="H152" i="36" s="1"/>
  <c r="C153" i="36"/>
  <c r="H153" i="36" s="1"/>
  <c r="C154" i="36"/>
  <c r="C155" i="36"/>
  <c r="J155" i="36" s="1"/>
  <c r="C156" i="36"/>
  <c r="C157" i="36"/>
  <c r="L157" i="36" s="1"/>
  <c r="C158" i="36"/>
  <c r="K158" i="36" s="1"/>
  <c r="C159" i="36"/>
  <c r="J159" i="36" s="1"/>
  <c r="C160" i="36"/>
  <c r="C161" i="36"/>
  <c r="K161" i="36" s="1"/>
  <c r="C162" i="36"/>
  <c r="I162" i="36" s="1"/>
  <c r="C163" i="36"/>
  <c r="C164" i="36"/>
  <c r="L164" i="36" s="1"/>
  <c r="C165" i="36"/>
  <c r="H165" i="36" s="1"/>
  <c r="C166" i="36"/>
  <c r="L166" i="36" s="1"/>
  <c r="C167" i="36"/>
  <c r="H167" i="36" s="1"/>
  <c r="C168" i="36"/>
  <c r="H168" i="36" s="1"/>
  <c r="C169" i="36"/>
  <c r="I169" i="36" s="1"/>
  <c r="C170" i="36"/>
  <c r="L170" i="36" s="1"/>
  <c r="C171" i="36"/>
  <c r="H171" i="36" s="1"/>
  <c r="C172" i="36"/>
  <c r="H172" i="36" s="1"/>
  <c r="C173" i="36"/>
  <c r="L173" i="36" s="1"/>
  <c r="C174" i="36"/>
  <c r="L174" i="36" s="1"/>
  <c r="C175" i="36"/>
  <c r="H175" i="36" s="1"/>
  <c r="C176" i="36"/>
  <c r="L176" i="36" s="1"/>
  <c r="C177" i="36"/>
  <c r="K177" i="36" s="1"/>
  <c r="C178" i="36"/>
  <c r="C179" i="36"/>
  <c r="J179" i="36" s="1"/>
  <c r="C180" i="36"/>
  <c r="H180" i="36" s="1"/>
  <c r="C181" i="36"/>
  <c r="H181" i="36" s="1"/>
  <c r="C182" i="36"/>
  <c r="L182" i="36" s="1"/>
  <c r="C183" i="36"/>
  <c r="H183" i="36" s="1"/>
  <c r="C184" i="36"/>
  <c r="C185" i="36"/>
  <c r="H185" i="36" s="1"/>
  <c r="C186" i="36"/>
  <c r="C187" i="36"/>
  <c r="C188" i="36"/>
  <c r="J188" i="36" s="1"/>
  <c r="C189" i="36"/>
  <c r="H189" i="36" s="1"/>
  <c r="C190" i="36"/>
  <c r="L190" i="36" s="1"/>
  <c r="C191" i="36"/>
  <c r="H191" i="36" s="1"/>
  <c r="C192" i="36"/>
  <c r="H192" i="36" s="1"/>
  <c r="C193" i="36"/>
  <c r="H193" i="36" s="1"/>
  <c r="C194" i="36"/>
  <c r="J194" i="36" s="1"/>
  <c r="C195" i="36"/>
  <c r="H195" i="36" s="1"/>
  <c r="C196" i="36"/>
  <c r="H196" i="36" s="1"/>
  <c r="C197" i="36"/>
  <c r="K197" i="36" s="1"/>
  <c r="C199" i="36"/>
  <c r="I199" i="36" s="1"/>
  <c r="C200" i="36"/>
  <c r="L200" i="36" s="1"/>
  <c r="C201" i="36"/>
  <c r="H201" i="36" s="1"/>
  <c r="C202" i="36"/>
  <c r="J202" i="36" s="1"/>
  <c r="C203" i="36"/>
  <c r="H203" i="36" s="1"/>
  <c r="C5" i="36"/>
  <c r="L5" i="36" s="1"/>
  <c r="C6" i="36"/>
  <c r="C7" i="36"/>
  <c r="C8" i="36"/>
  <c r="I8" i="36" s="1"/>
  <c r="C9" i="36"/>
  <c r="L9" i="36" s="1"/>
  <c r="C10" i="36"/>
  <c r="H10" i="36" s="1"/>
  <c r="C11" i="36"/>
  <c r="C4" i="36"/>
  <c r="L4" i="36" s="1"/>
  <c r="D17" i="36"/>
  <c r="D18" i="36"/>
  <c r="D19" i="36"/>
  <c r="D20" i="36"/>
  <c r="D21" i="36"/>
  <c r="D22" i="36"/>
  <c r="D23" i="36"/>
  <c r="D24" i="36"/>
  <c r="D25" i="36"/>
  <c r="D26" i="36"/>
  <c r="D27" i="36"/>
  <c r="D28" i="36"/>
  <c r="D29" i="36"/>
  <c r="D30" i="36"/>
  <c r="D31" i="36"/>
  <c r="D32" i="36"/>
  <c r="D33" i="36"/>
  <c r="D34" i="36"/>
  <c r="D35" i="36"/>
  <c r="D36" i="36"/>
  <c r="D37" i="36"/>
  <c r="D38" i="36"/>
  <c r="D39" i="36"/>
  <c r="D40" i="36"/>
  <c r="D41" i="36"/>
  <c r="D42" i="36"/>
  <c r="D43" i="36"/>
  <c r="D44" i="36"/>
  <c r="D45" i="36"/>
  <c r="D46" i="36"/>
  <c r="D47" i="36"/>
  <c r="D48" i="36"/>
  <c r="D49" i="36"/>
  <c r="D50" i="36"/>
  <c r="D51" i="36"/>
  <c r="D52" i="36"/>
  <c r="D53" i="36"/>
  <c r="D54" i="36"/>
  <c r="D55" i="36"/>
  <c r="D56" i="36"/>
  <c r="D57" i="36"/>
  <c r="D58" i="36"/>
  <c r="D59" i="36"/>
  <c r="D60" i="36"/>
  <c r="D61" i="36"/>
  <c r="D62" i="36"/>
  <c r="D63" i="36"/>
  <c r="D64" i="36"/>
  <c r="D65" i="36"/>
  <c r="D66" i="36"/>
  <c r="D67" i="36"/>
  <c r="D68" i="36"/>
  <c r="D69" i="36"/>
  <c r="D70" i="36"/>
  <c r="D71" i="36"/>
  <c r="D72" i="36"/>
  <c r="D73" i="36"/>
  <c r="D74" i="36"/>
  <c r="D75" i="36"/>
  <c r="D76" i="36"/>
  <c r="D77" i="36"/>
  <c r="D78" i="36"/>
  <c r="D79" i="36"/>
  <c r="D80" i="36"/>
  <c r="D81" i="36"/>
  <c r="D82" i="36"/>
  <c r="D83" i="36"/>
  <c r="D84" i="36"/>
  <c r="D85" i="36"/>
  <c r="D86" i="36"/>
  <c r="D87" i="36"/>
  <c r="D88" i="36"/>
  <c r="D89" i="36"/>
  <c r="D90" i="36"/>
  <c r="D91" i="36"/>
  <c r="D92" i="36"/>
  <c r="D93" i="36"/>
  <c r="D94" i="36"/>
  <c r="D95" i="36"/>
  <c r="D96" i="36"/>
  <c r="D97" i="36"/>
  <c r="D98" i="36"/>
  <c r="D99" i="36"/>
  <c r="D100" i="36"/>
  <c r="D101" i="36"/>
  <c r="D102" i="36"/>
  <c r="D103" i="36"/>
  <c r="D104" i="36"/>
  <c r="D105" i="36"/>
  <c r="D106" i="36"/>
  <c r="D107" i="36"/>
  <c r="D108" i="36"/>
  <c r="D109" i="36"/>
  <c r="D110" i="36"/>
  <c r="D111" i="36"/>
  <c r="D112" i="36"/>
  <c r="D113" i="36"/>
  <c r="D114" i="36"/>
  <c r="D115" i="36"/>
  <c r="D116" i="36"/>
  <c r="D117" i="36"/>
  <c r="D118" i="36"/>
  <c r="D119" i="36"/>
  <c r="D120" i="36"/>
  <c r="D121" i="36"/>
  <c r="D122" i="36"/>
  <c r="D123" i="36"/>
  <c r="D124" i="36"/>
  <c r="D125" i="36"/>
  <c r="D126" i="36"/>
  <c r="D127" i="36"/>
  <c r="D128" i="36"/>
  <c r="D129" i="36"/>
  <c r="D130" i="36"/>
  <c r="D131" i="36"/>
  <c r="D132" i="36"/>
  <c r="D133" i="36"/>
  <c r="D134" i="36"/>
  <c r="D135" i="36"/>
  <c r="D136" i="36"/>
  <c r="D137" i="36"/>
  <c r="D138" i="36"/>
  <c r="D139" i="36"/>
  <c r="D140" i="36"/>
  <c r="D141" i="36"/>
  <c r="D142" i="36"/>
  <c r="D143" i="36"/>
  <c r="D144" i="36"/>
  <c r="D145" i="36"/>
  <c r="D146" i="36"/>
  <c r="D147" i="36"/>
  <c r="D148" i="36"/>
  <c r="D149" i="36"/>
  <c r="D150" i="36"/>
  <c r="D151" i="36"/>
  <c r="D152" i="36"/>
  <c r="D153" i="36"/>
  <c r="D154" i="36"/>
  <c r="D155" i="36"/>
  <c r="D156" i="36"/>
  <c r="D157" i="36"/>
  <c r="D158" i="36"/>
  <c r="D159" i="36"/>
  <c r="D160" i="36"/>
  <c r="D161" i="36"/>
  <c r="D162" i="36"/>
  <c r="D163" i="36"/>
  <c r="D164" i="36"/>
  <c r="D165" i="36"/>
  <c r="D166" i="36"/>
  <c r="D167" i="36"/>
  <c r="D168" i="36"/>
  <c r="D169" i="36"/>
  <c r="D170" i="36"/>
  <c r="D171" i="36"/>
  <c r="D172" i="36"/>
  <c r="D173" i="36"/>
  <c r="D174" i="36"/>
  <c r="D175" i="36"/>
  <c r="D176" i="36"/>
  <c r="D177" i="36"/>
  <c r="D178" i="36"/>
  <c r="D179" i="36"/>
  <c r="D180" i="36"/>
  <c r="D181" i="36"/>
  <c r="D182" i="36"/>
  <c r="D183" i="36"/>
  <c r="D184" i="36"/>
  <c r="D185" i="36"/>
  <c r="D186" i="36"/>
  <c r="D187" i="36"/>
  <c r="D188" i="36"/>
  <c r="D189" i="36"/>
  <c r="D190" i="36"/>
  <c r="D191" i="36"/>
  <c r="D192" i="36"/>
  <c r="D193" i="36"/>
  <c r="D194" i="36"/>
  <c r="D195" i="36"/>
  <c r="D196" i="36"/>
  <c r="D197" i="36"/>
  <c r="D198" i="36"/>
  <c r="D199" i="36"/>
  <c r="D200" i="36"/>
  <c r="D201" i="36"/>
  <c r="D202" i="36"/>
  <c r="D203" i="36"/>
  <c r="D5" i="36"/>
  <c r="D6" i="36"/>
  <c r="D7" i="36"/>
  <c r="D8" i="36"/>
  <c r="D9" i="36"/>
  <c r="D10" i="36"/>
  <c r="D11" i="36"/>
  <c r="D12" i="36"/>
  <c r="D13" i="36"/>
  <c r="D14" i="36"/>
  <c r="D15" i="36"/>
  <c r="D16" i="36"/>
  <c r="L203" i="33"/>
  <c r="K203" i="33"/>
  <c r="J203" i="33"/>
  <c r="L202" i="33"/>
  <c r="K202" i="33"/>
  <c r="J202" i="33"/>
  <c r="L201" i="33"/>
  <c r="K201" i="33"/>
  <c r="J201" i="33"/>
  <c r="L200" i="33"/>
  <c r="K200" i="33"/>
  <c r="J200" i="33"/>
  <c r="L199" i="33"/>
  <c r="K199" i="33"/>
  <c r="J199" i="33"/>
  <c r="L198" i="33"/>
  <c r="K198" i="33"/>
  <c r="J198" i="33"/>
  <c r="L197" i="33"/>
  <c r="K197" i="33"/>
  <c r="J197" i="33"/>
  <c r="L196" i="33"/>
  <c r="K196" i="33"/>
  <c r="J196" i="33"/>
  <c r="L195" i="33"/>
  <c r="K195" i="33"/>
  <c r="J195" i="33"/>
  <c r="L194" i="33"/>
  <c r="K194" i="33"/>
  <c r="J194" i="33"/>
  <c r="L193" i="33"/>
  <c r="K193" i="33"/>
  <c r="J193" i="33"/>
  <c r="L192" i="33"/>
  <c r="K192" i="33"/>
  <c r="J192" i="33"/>
  <c r="L191" i="33"/>
  <c r="K191" i="33"/>
  <c r="J191" i="33"/>
  <c r="L190" i="33"/>
  <c r="K190" i="33"/>
  <c r="J190" i="33"/>
  <c r="L189" i="33"/>
  <c r="K189" i="33"/>
  <c r="J189" i="33"/>
  <c r="L188" i="33"/>
  <c r="K188" i="33"/>
  <c r="J188" i="33"/>
  <c r="L187" i="33"/>
  <c r="K187" i="33"/>
  <c r="J187" i="33"/>
  <c r="L186" i="33"/>
  <c r="K186" i="33"/>
  <c r="J186" i="33"/>
  <c r="L185" i="33"/>
  <c r="K185" i="33"/>
  <c r="J185" i="33"/>
  <c r="L184" i="33"/>
  <c r="K184" i="33"/>
  <c r="J184" i="33"/>
  <c r="L183" i="33"/>
  <c r="K183" i="33"/>
  <c r="J183" i="33"/>
  <c r="L182" i="33"/>
  <c r="K182" i="33"/>
  <c r="J182" i="33"/>
  <c r="L181" i="33"/>
  <c r="K181" i="33"/>
  <c r="J181" i="33"/>
  <c r="L180" i="33"/>
  <c r="K180" i="33"/>
  <c r="J180" i="33"/>
  <c r="L179" i="33"/>
  <c r="K179" i="33"/>
  <c r="J179" i="33"/>
  <c r="L178" i="33"/>
  <c r="K178" i="33"/>
  <c r="J178" i="33"/>
  <c r="L177" i="33"/>
  <c r="K177" i="33"/>
  <c r="J177" i="33"/>
  <c r="L176" i="33"/>
  <c r="K176" i="33"/>
  <c r="J176" i="33"/>
  <c r="L175" i="33"/>
  <c r="K175" i="33"/>
  <c r="J175" i="33"/>
  <c r="L174" i="33"/>
  <c r="K174" i="33"/>
  <c r="J174" i="33"/>
  <c r="L173" i="33"/>
  <c r="K173" i="33"/>
  <c r="J173" i="33"/>
  <c r="L172" i="33"/>
  <c r="K172" i="33"/>
  <c r="J172" i="33"/>
  <c r="L171" i="33"/>
  <c r="K171" i="33"/>
  <c r="J171" i="33"/>
  <c r="L170" i="33"/>
  <c r="K170" i="33"/>
  <c r="J170" i="33"/>
  <c r="L169" i="33"/>
  <c r="K169" i="33"/>
  <c r="J169" i="33"/>
  <c r="L168" i="33"/>
  <c r="K168" i="33"/>
  <c r="J168" i="33"/>
  <c r="L167" i="33"/>
  <c r="K167" i="33"/>
  <c r="J167" i="33"/>
  <c r="L166" i="33"/>
  <c r="K166" i="33"/>
  <c r="J166" i="33"/>
  <c r="L165" i="33"/>
  <c r="K165" i="33"/>
  <c r="J165" i="33"/>
  <c r="L164" i="33"/>
  <c r="K164" i="33"/>
  <c r="J164" i="33"/>
  <c r="L163" i="33"/>
  <c r="K163" i="33"/>
  <c r="J163" i="33"/>
  <c r="L162" i="33"/>
  <c r="K162" i="33"/>
  <c r="J162" i="33"/>
  <c r="L161" i="33"/>
  <c r="K161" i="33"/>
  <c r="J161" i="33"/>
  <c r="L160" i="33"/>
  <c r="K160" i="33"/>
  <c r="J160" i="33"/>
  <c r="L159" i="33"/>
  <c r="K159" i="33"/>
  <c r="J159" i="33"/>
  <c r="L158" i="33"/>
  <c r="K158" i="33"/>
  <c r="J158" i="33"/>
  <c r="L157" i="33"/>
  <c r="K157" i="33"/>
  <c r="J157" i="33"/>
  <c r="L156" i="33"/>
  <c r="K156" i="33"/>
  <c r="J156" i="33"/>
  <c r="L155" i="33"/>
  <c r="K155" i="33"/>
  <c r="J155" i="33"/>
  <c r="L154" i="33"/>
  <c r="K154" i="33"/>
  <c r="J154" i="33"/>
  <c r="L153" i="33"/>
  <c r="K153" i="33"/>
  <c r="J153" i="33"/>
  <c r="L152" i="33"/>
  <c r="K152" i="33"/>
  <c r="J152" i="33"/>
  <c r="L151" i="33"/>
  <c r="K151" i="33"/>
  <c r="J151" i="33"/>
  <c r="L150" i="33"/>
  <c r="K150" i="33"/>
  <c r="J150" i="33"/>
  <c r="L149" i="33"/>
  <c r="K149" i="33"/>
  <c r="J149" i="33"/>
  <c r="L148" i="33"/>
  <c r="K148" i="33"/>
  <c r="J148" i="33"/>
  <c r="L147" i="33"/>
  <c r="K147" i="33"/>
  <c r="J147" i="33"/>
  <c r="L146" i="33"/>
  <c r="K146" i="33"/>
  <c r="J146" i="33"/>
  <c r="L145" i="33"/>
  <c r="K145" i="33"/>
  <c r="J145" i="33"/>
  <c r="L144" i="33"/>
  <c r="K144" i="33"/>
  <c r="J144" i="33"/>
  <c r="L143" i="33"/>
  <c r="K143" i="33"/>
  <c r="J143" i="33"/>
  <c r="L142" i="33"/>
  <c r="K142" i="33"/>
  <c r="J142" i="33"/>
  <c r="L141" i="33"/>
  <c r="K141" i="33"/>
  <c r="J141" i="33"/>
  <c r="L140" i="33"/>
  <c r="K140" i="33"/>
  <c r="J140" i="33"/>
  <c r="L139" i="33"/>
  <c r="K139" i="33"/>
  <c r="J139" i="33"/>
  <c r="L138" i="33"/>
  <c r="K138" i="33"/>
  <c r="J138" i="33"/>
  <c r="L137" i="33"/>
  <c r="K137" i="33"/>
  <c r="J137" i="33"/>
  <c r="L136" i="33"/>
  <c r="K136" i="33"/>
  <c r="J136" i="33"/>
  <c r="L135" i="33"/>
  <c r="K135" i="33"/>
  <c r="J135" i="33"/>
  <c r="L134" i="33"/>
  <c r="K134" i="33"/>
  <c r="J134" i="33"/>
  <c r="L133" i="33"/>
  <c r="K133" i="33"/>
  <c r="J133" i="33"/>
  <c r="L132" i="33"/>
  <c r="K132" i="33"/>
  <c r="J132" i="33"/>
  <c r="L131" i="33"/>
  <c r="K131" i="33"/>
  <c r="J131" i="33"/>
  <c r="L130" i="33"/>
  <c r="K130" i="33"/>
  <c r="J130" i="33"/>
  <c r="L129" i="33"/>
  <c r="K129" i="33"/>
  <c r="J129" i="33"/>
  <c r="L128" i="33"/>
  <c r="K128" i="33"/>
  <c r="J128" i="33"/>
  <c r="L127" i="33"/>
  <c r="K127" i="33"/>
  <c r="J127" i="33"/>
  <c r="L126" i="33"/>
  <c r="K126" i="33"/>
  <c r="J126" i="33"/>
  <c r="L125" i="33"/>
  <c r="K125" i="33"/>
  <c r="J125" i="33"/>
  <c r="L124" i="33"/>
  <c r="K124" i="33"/>
  <c r="J124" i="33"/>
  <c r="L123" i="33"/>
  <c r="K123" i="33"/>
  <c r="J123" i="33"/>
  <c r="L122" i="33"/>
  <c r="K122" i="33"/>
  <c r="J122" i="33"/>
  <c r="L121" i="33"/>
  <c r="K121" i="33"/>
  <c r="J121" i="33"/>
  <c r="L120" i="33"/>
  <c r="K120" i="33"/>
  <c r="J120" i="33"/>
  <c r="L119" i="33"/>
  <c r="K119" i="33"/>
  <c r="J119" i="33"/>
  <c r="L118" i="33"/>
  <c r="K118" i="33"/>
  <c r="J118" i="33"/>
  <c r="L117" i="33"/>
  <c r="K117" i="33"/>
  <c r="J117" i="33"/>
  <c r="L116" i="33"/>
  <c r="K116" i="33"/>
  <c r="J116" i="33"/>
  <c r="L115" i="33"/>
  <c r="K115" i="33"/>
  <c r="J115" i="33"/>
  <c r="L114" i="33"/>
  <c r="K114" i="33"/>
  <c r="J114" i="33"/>
  <c r="L113" i="33"/>
  <c r="K113" i="33"/>
  <c r="J113" i="33"/>
  <c r="L112" i="33"/>
  <c r="K112" i="33"/>
  <c r="J112" i="33"/>
  <c r="L111" i="33"/>
  <c r="K111" i="33"/>
  <c r="J111" i="33"/>
  <c r="L110" i="33"/>
  <c r="K110" i="33"/>
  <c r="J110" i="33"/>
  <c r="L109" i="33"/>
  <c r="K109" i="33"/>
  <c r="J109" i="33"/>
  <c r="L108" i="33"/>
  <c r="K108" i="33"/>
  <c r="J108" i="33"/>
  <c r="L107" i="33"/>
  <c r="K107" i="33"/>
  <c r="J107" i="33"/>
  <c r="L106" i="33"/>
  <c r="K106" i="33"/>
  <c r="J106" i="33"/>
  <c r="L105" i="33"/>
  <c r="K105" i="33"/>
  <c r="J105" i="33"/>
  <c r="L104" i="33"/>
  <c r="K104" i="33"/>
  <c r="J104" i="33"/>
  <c r="L103" i="33"/>
  <c r="K103" i="33"/>
  <c r="J103" i="33"/>
  <c r="L102" i="33"/>
  <c r="K102" i="33"/>
  <c r="J102" i="33"/>
  <c r="L101" i="33"/>
  <c r="K101" i="33"/>
  <c r="J101" i="33"/>
  <c r="L100" i="33"/>
  <c r="K100" i="33"/>
  <c r="J100" i="33"/>
  <c r="L99" i="33"/>
  <c r="K99" i="33"/>
  <c r="J99" i="33"/>
  <c r="L98" i="33"/>
  <c r="K98" i="33"/>
  <c r="J98" i="33"/>
  <c r="L97" i="33"/>
  <c r="K97" i="33"/>
  <c r="J97" i="33"/>
  <c r="L96" i="33"/>
  <c r="K96" i="33"/>
  <c r="J96" i="33"/>
  <c r="L95" i="33"/>
  <c r="K95" i="33"/>
  <c r="J95" i="33"/>
  <c r="L94" i="33"/>
  <c r="K94" i="33"/>
  <c r="J94" i="33"/>
  <c r="L93" i="33"/>
  <c r="K93" i="33"/>
  <c r="J93" i="33"/>
  <c r="L92" i="33"/>
  <c r="K92" i="33"/>
  <c r="J92" i="33"/>
  <c r="L91" i="33"/>
  <c r="K91" i="33"/>
  <c r="J91" i="33"/>
  <c r="L90" i="33"/>
  <c r="K90" i="33"/>
  <c r="J90" i="33"/>
  <c r="L89" i="33"/>
  <c r="K89" i="33"/>
  <c r="J89" i="33"/>
  <c r="L88" i="33"/>
  <c r="K88" i="33"/>
  <c r="J88" i="33"/>
  <c r="L87" i="33"/>
  <c r="K87" i="33"/>
  <c r="J87" i="33"/>
  <c r="L86" i="33"/>
  <c r="K86" i="33"/>
  <c r="J86" i="33"/>
  <c r="L85" i="33"/>
  <c r="K85" i="33"/>
  <c r="J85" i="33"/>
  <c r="L84" i="33"/>
  <c r="K84" i="33"/>
  <c r="J84" i="33"/>
  <c r="L83" i="33"/>
  <c r="K83" i="33"/>
  <c r="J83" i="33"/>
  <c r="L82" i="33"/>
  <c r="K82" i="33"/>
  <c r="J82" i="33"/>
  <c r="L81" i="33"/>
  <c r="K81" i="33"/>
  <c r="J81" i="33"/>
  <c r="L80" i="33"/>
  <c r="K80" i="33"/>
  <c r="J80" i="33"/>
  <c r="L79" i="33"/>
  <c r="K79" i="33"/>
  <c r="J79" i="33"/>
  <c r="L78" i="33"/>
  <c r="K78" i="33"/>
  <c r="J78" i="33"/>
  <c r="L77" i="33"/>
  <c r="K77" i="33"/>
  <c r="J77" i="33"/>
  <c r="L76" i="33"/>
  <c r="K76" i="33"/>
  <c r="J76" i="33"/>
  <c r="L75" i="33"/>
  <c r="K75" i="33"/>
  <c r="J75" i="33"/>
  <c r="L74" i="33"/>
  <c r="K74" i="33"/>
  <c r="J74" i="33"/>
  <c r="L73" i="33"/>
  <c r="K73" i="33"/>
  <c r="J73" i="33"/>
  <c r="L72" i="33"/>
  <c r="K72" i="33"/>
  <c r="J72" i="33"/>
  <c r="L71" i="33"/>
  <c r="K71" i="33"/>
  <c r="J71" i="33"/>
  <c r="L70" i="33"/>
  <c r="K70" i="33"/>
  <c r="J70" i="33"/>
  <c r="L69" i="33"/>
  <c r="K69" i="33"/>
  <c r="J69" i="33"/>
  <c r="L68" i="33"/>
  <c r="K68" i="33"/>
  <c r="J68" i="33"/>
  <c r="L67" i="33"/>
  <c r="K67" i="33"/>
  <c r="J67" i="33"/>
  <c r="L66" i="33"/>
  <c r="K66" i="33"/>
  <c r="J66" i="33"/>
  <c r="L65" i="33"/>
  <c r="K65" i="33"/>
  <c r="J65" i="33"/>
  <c r="L64" i="33"/>
  <c r="K64" i="33"/>
  <c r="J64" i="33"/>
  <c r="L63" i="33"/>
  <c r="K63" i="33"/>
  <c r="J63" i="33"/>
  <c r="L62" i="33"/>
  <c r="K62" i="33"/>
  <c r="J62" i="33"/>
  <c r="L61" i="33"/>
  <c r="K61" i="33"/>
  <c r="J61" i="33"/>
  <c r="L60" i="33"/>
  <c r="K60" i="33"/>
  <c r="J60" i="33"/>
  <c r="L59" i="33"/>
  <c r="K59" i="33"/>
  <c r="J59" i="33"/>
  <c r="L58" i="33"/>
  <c r="K58" i="33"/>
  <c r="J58" i="33"/>
  <c r="L57" i="33"/>
  <c r="K57" i="33"/>
  <c r="J57" i="33"/>
  <c r="L56" i="33"/>
  <c r="K56" i="33"/>
  <c r="J56" i="33"/>
  <c r="L55" i="33"/>
  <c r="K55" i="33"/>
  <c r="J55" i="33"/>
  <c r="L54" i="33"/>
  <c r="K54" i="33"/>
  <c r="J54" i="33"/>
  <c r="L53" i="33"/>
  <c r="K53" i="33"/>
  <c r="J53" i="33"/>
  <c r="L52" i="33"/>
  <c r="K52" i="33"/>
  <c r="J52" i="33"/>
  <c r="L51" i="33"/>
  <c r="K51" i="33"/>
  <c r="J51" i="33"/>
  <c r="L50" i="33"/>
  <c r="K50" i="33"/>
  <c r="J50" i="33"/>
  <c r="L49" i="33"/>
  <c r="K49" i="33"/>
  <c r="J49" i="33"/>
  <c r="L48" i="33"/>
  <c r="K48" i="33"/>
  <c r="J48" i="33"/>
  <c r="L47" i="33"/>
  <c r="K47" i="33"/>
  <c r="J47" i="33"/>
  <c r="L46" i="33"/>
  <c r="K46" i="33"/>
  <c r="J46" i="33"/>
  <c r="L45" i="33"/>
  <c r="K45" i="33"/>
  <c r="J45" i="33"/>
  <c r="L44" i="33"/>
  <c r="K44" i="33"/>
  <c r="J44" i="33"/>
  <c r="L43" i="33"/>
  <c r="K43" i="33"/>
  <c r="J43" i="33"/>
  <c r="L42" i="33"/>
  <c r="K42" i="33"/>
  <c r="J42" i="33"/>
  <c r="L41" i="33"/>
  <c r="K41" i="33"/>
  <c r="J41" i="33"/>
  <c r="L40" i="33"/>
  <c r="K40" i="33"/>
  <c r="J40" i="33"/>
  <c r="L39" i="33"/>
  <c r="K39" i="33"/>
  <c r="J39" i="33"/>
  <c r="L38" i="33"/>
  <c r="K38" i="33"/>
  <c r="J38" i="33"/>
  <c r="L37" i="33"/>
  <c r="K37" i="33"/>
  <c r="J37" i="33"/>
  <c r="L36" i="33"/>
  <c r="K36" i="33"/>
  <c r="J36" i="33"/>
  <c r="L35" i="33"/>
  <c r="K35" i="33"/>
  <c r="J35" i="33"/>
  <c r="L34" i="33"/>
  <c r="K34" i="33"/>
  <c r="J34" i="33"/>
  <c r="L33" i="33"/>
  <c r="K33" i="33"/>
  <c r="J33" i="33"/>
  <c r="L32" i="33"/>
  <c r="K32" i="33"/>
  <c r="J32" i="33"/>
  <c r="L31" i="33"/>
  <c r="K31" i="33"/>
  <c r="J31" i="33"/>
  <c r="L30" i="33"/>
  <c r="K30" i="33"/>
  <c r="J30" i="33"/>
  <c r="L29" i="33"/>
  <c r="K29" i="33"/>
  <c r="J29" i="33"/>
  <c r="L28" i="33"/>
  <c r="K28" i="33"/>
  <c r="J28" i="33"/>
  <c r="L27" i="33"/>
  <c r="K27" i="33"/>
  <c r="J27" i="33"/>
  <c r="L26" i="33"/>
  <c r="K26" i="33"/>
  <c r="J26" i="33"/>
  <c r="L25" i="33"/>
  <c r="K25" i="33"/>
  <c r="J25" i="33"/>
  <c r="L24" i="33"/>
  <c r="K24" i="33"/>
  <c r="J24" i="33"/>
  <c r="L23" i="33"/>
  <c r="K23" i="33"/>
  <c r="J23" i="33"/>
  <c r="L22" i="33"/>
  <c r="K22" i="33"/>
  <c r="J22" i="33"/>
  <c r="L21" i="33"/>
  <c r="K21" i="33"/>
  <c r="J21" i="33"/>
  <c r="L20" i="33"/>
  <c r="K20" i="33"/>
  <c r="J20" i="33"/>
  <c r="L19" i="33"/>
  <c r="K19" i="33"/>
  <c r="J19" i="33"/>
  <c r="L18" i="33"/>
  <c r="K18" i="33"/>
  <c r="J18" i="33"/>
  <c r="L17" i="33"/>
  <c r="K17" i="33"/>
  <c r="J17" i="33"/>
  <c r="L16" i="33"/>
  <c r="K16" i="33"/>
  <c r="J16" i="33"/>
  <c r="L15" i="33"/>
  <c r="K15" i="33"/>
  <c r="J15" i="33"/>
  <c r="L14" i="33"/>
  <c r="K14" i="33"/>
  <c r="J14" i="33"/>
  <c r="L13" i="33"/>
  <c r="K13" i="33"/>
  <c r="J13" i="33"/>
  <c r="L12" i="33"/>
  <c r="K12" i="33"/>
  <c r="J12" i="33"/>
  <c r="L11" i="33"/>
  <c r="K11" i="33"/>
  <c r="J11" i="33"/>
  <c r="L10" i="33"/>
  <c r="K10" i="33"/>
  <c r="J10" i="33"/>
  <c r="L9" i="33"/>
  <c r="K9" i="33"/>
  <c r="J9" i="33"/>
  <c r="L8" i="33"/>
  <c r="K8" i="33"/>
  <c r="J8" i="33"/>
  <c r="C19" i="34"/>
  <c r="C34" i="32" l="1"/>
  <c r="T3" i="36"/>
  <c r="C20" i="32"/>
  <c r="U146" i="36"/>
  <c r="U12" i="36"/>
  <c r="U142" i="36"/>
  <c r="U110" i="36"/>
  <c r="U78" i="36"/>
  <c r="U22" i="36"/>
  <c r="U171" i="36"/>
  <c r="U163" i="36"/>
  <c r="U155" i="36"/>
  <c r="U147" i="36"/>
  <c r="U139" i="36"/>
  <c r="U131" i="36"/>
  <c r="U115" i="36"/>
  <c r="U107" i="36"/>
  <c r="U99" i="36"/>
  <c r="U83" i="36"/>
  <c r="U75" i="36"/>
  <c r="U67" i="36"/>
  <c r="U51" i="36"/>
  <c r="U35" i="36"/>
  <c r="U19" i="36"/>
  <c r="U114" i="36"/>
  <c r="U60" i="36"/>
  <c r="U44" i="36"/>
  <c r="U28" i="36"/>
  <c r="R179" i="36"/>
  <c r="U175" i="36"/>
  <c r="U167" i="36"/>
  <c r="U159" i="36"/>
  <c r="U143" i="36"/>
  <c r="U135" i="36"/>
  <c r="U127" i="36"/>
  <c r="U111" i="36"/>
  <c r="U103" i="36"/>
  <c r="U95" i="36"/>
  <c r="U71" i="36"/>
  <c r="U63" i="36"/>
  <c r="U47" i="36"/>
  <c r="U31" i="36"/>
  <c r="U15" i="36"/>
  <c r="U169" i="36"/>
  <c r="U161" i="36"/>
  <c r="U145" i="36"/>
  <c r="U137" i="36"/>
  <c r="U129" i="36"/>
  <c r="U113" i="36"/>
  <c r="U172" i="36"/>
  <c r="U165" i="36"/>
  <c r="U157" i="36"/>
  <c r="U149" i="36"/>
  <c r="U133" i="36"/>
  <c r="U125" i="36"/>
  <c r="U117" i="36"/>
  <c r="U101" i="36"/>
  <c r="U93" i="36"/>
  <c r="U85" i="36"/>
  <c r="U21" i="36"/>
  <c r="U14" i="36"/>
  <c r="U177" i="36"/>
  <c r="U160" i="36"/>
  <c r="U152" i="36"/>
  <c r="U144" i="36"/>
  <c r="U128" i="36"/>
  <c r="U120" i="36"/>
  <c r="U112" i="36"/>
  <c r="U96" i="36"/>
  <c r="U88" i="36"/>
  <c r="U81" i="36"/>
  <c r="U72" i="36"/>
  <c r="U64" i="36"/>
  <c r="U56" i="36"/>
  <c r="U48" i="36"/>
  <c r="U40" i="36"/>
  <c r="U32" i="36"/>
  <c r="U24" i="36"/>
  <c r="U16" i="36"/>
  <c r="U203" i="36"/>
  <c r="R199" i="36"/>
  <c r="R198" i="36"/>
  <c r="U196" i="36"/>
  <c r="U195" i="36"/>
  <c r="R191" i="36"/>
  <c r="U188" i="36"/>
  <c r="U187" i="36"/>
  <c r="U180" i="36"/>
  <c r="U179" i="36"/>
  <c r="U90" i="36"/>
  <c r="U66" i="36"/>
  <c r="U58" i="36"/>
  <c r="U50" i="36"/>
  <c r="U42" i="36"/>
  <c r="U34" i="36"/>
  <c r="U26" i="36"/>
  <c r="U18" i="36"/>
  <c r="U10" i="36"/>
  <c r="U197" i="36"/>
  <c r="U190" i="36"/>
  <c r="U189" i="36"/>
  <c r="U182" i="36"/>
  <c r="U140" i="36"/>
  <c r="U132" i="36"/>
  <c r="U116" i="36"/>
  <c r="U108" i="36"/>
  <c r="U20" i="36"/>
  <c r="R40" i="36"/>
  <c r="V40" i="36" s="1"/>
  <c r="U199" i="36"/>
  <c r="U70" i="36"/>
  <c r="U62" i="36"/>
  <c r="U54" i="36"/>
  <c r="U46" i="36"/>
  <c r="R41" i="36"/>
  <c r="U38" i="36"/>
  <c r="U30" i="36"/>
  <c r="R25" i="36"/>
  <c r="R9" i="36"/>
  <c r="R192" i="36"/>
  <c r="R184" i="36"/>
  <c r="U80" i="36"/>
  <c r="R75" i="36"/>
  <c r="U8" i="36"/>
  <c r="R203" i="36"/>
  <c r="U154" i="36"/>
  <c r="U123" i="36"/>
  <c r="U122" i="36"/>
  <c r="U105" i="36"/>
  <c r="U97" i="36"/>
  <c r="U82" i="36"/>
  <c r="U73" i="36"/>
  <c r="R60" i="36"/>
  <c r="R44" i="36"/>
  <c r="R28" i="36"/>
  <c r="U17" i="36"/>
  <c r="U9" i="36"/>
  <c r="U91" i="36"/>
  <c r="R61" i="36"/>
  <c r="U59" i="36"/>
  <c r="R45" i="36"/>
  <c r="U43" i="36"/>
  <c r="R29" i="36"/>
  <c r="U27" i="36"/>
  <c r="R8" i="36"/>
  <c r="U164" i="36"/>
  <c r="U148" i="36"/>
  <c r="U11" i="36"/>
  <c r="U200" i="36"/>
  <c r="U166" i="36"/>
  <c r="U158" i="36"/>
  <c r="U134" i="36"/>
  <c r="U100" i="36"/>
  <c r="U84" i="36"/>
  <c r="U76" i="36"/>
  <c r="R71" i="36"/>
  <c r="U68" i="36"/>
  <c r="U52" i="36"/>
  <c r="U36" i="36"/>
  <c r="U102" i="36"/>
  <c r="R24" i="36"/>
  <c r="R189" i="36"/>
  <c r="R183" i="36"/>
  <c r="R181" i="36"/>
  <c r="U79" i="36"/>
  <c r="U55" i="36"/>
  <c r="U39" i="36"/>
  <c r="U23" i="36"/>
  <c r="I156" i="36"/>
  <c r="J156" i="36"/>
  <c r="K156" i="36"/>
  <c r="I140" i="36"/>
  <c r="H140" i="36"/>
  <c r="I132" i="36"/>
  <c r="J132" i="36"/>
  <c r="J124" i="36"/>
  <c r="H124" i="36"/>
  <c r="H108" i="36"/>
  <c r="I108" i="36"/>
  <c r="K100" i="36"/>
  <c r="L100" i="36"/>
  <c r="I92" i="36"/>
  <c r="J92" i="36"/>
  <c r="I84" i="36"/>
  <c r="J84" i="36"/>
  <c r="L84" i="36"/>
  <c r="H68" i="36"/>
  <c r="I68" i="36"/>
  <c r="L60" i="36"/>
  <c r="H60" i="36"/>
  <c r="L52" i="36"/>
  <c r="K52" i="36"/>
  <c r="L44" i="36"/>
  <c r="H44" i="36"/>
  <c r="K44" i="36"/>
  <c r="L36" i="36"/>
  <c r="I36" i="36"/>
  <c r="J36" i="36"/>
  <c r="K36" i="36"/>
  <c r="L28" i="36"/>
  <c r="H28" i="36"/>
  <c r="I28" i="36"/>
  <c r="K28" i="36"/>
  <c r="L20" i="36"/>
  <c r="H20" i="36"/>
  <c r="L12" i="36"/>
  <c r="J12" i="36"/>
  <c r="K12" i="36"/>
  <c r="H12" i="36"/>
  <c r="I12" i="36"/>
  <c r="L203" i="36"/>
  <c r="I202" i="36"/>
  <c r="K200" i="36"/>
  <c r="H199" i="36"/>
  <c r="J197" i="36"/>
  <c r="L195" i="36"/>
  <c r="I194" i="36"/>
  <c r="I192" i="36"/>
  <c r="I190" i="36"/>
  <c r="I188" i="36"/>
  <c r="L185" i="36"/>
  <c r="L183" i="36"/>
  <c r="L181" i="36"/>
  <c r="J177" i="36"/>
  <c r="J175" i="36"/>
  <c r="H173" i="36"/>
  <c r="H169" i="36"/>
  <c r="K166" i="36"/>
  <c r="K164" i="36"/>
  <c r="J162" i="36"/>
  <c r="L159" i="36"/>
  <c r="J157" i="36"/>
  <c r="I155" i="36"/>
  <c r="J152" i="36"/>
  <c r="I150" i="36"/>
  <c r="L142" i="36"/>
  <c r="K140" i="36"/>
  <c r="L137" i="36"/>
  <c r="K135" i="36"/>
  <c r="L132" i="36"/>
  <c r="K129" i="36"/>
  <c r="I127" i="36"/>
  <c r="K124" i="36"/>
  <c r="J121" i="36"/>
  <c r="L118" i="36"/>
  <c r="I116" i="36"/>
  <c r="J110" i="36"/>
  <c r="L103" i="36"/>
  <c r="I101" i="36"/>
  <c r="H98" i="36"/>
  <c r="I94" i="36"/>
  <c r="K84" i="36"/>
  <c r="J81" i="36"/>
  <c r="I78" i="36"/>
  <c r="K74" i="36"/>
  <c r="L71" i="36"/>
  <c r="K68" i="36"/>
  <c r="K64" i="36"/>
  <c r="L57" i="36"/>
  <c r="K53" i="36"/>
  <c r="I46" i="36"/>
  <c r="J41" i="36"/>
  <c r="J37" i="36"/>
  <c r="I33" i="36"/>
  <c r="J28" i="36"/>
  <c r="I20" i="36"/>
  <c r="L10" i="36"/>
  <c r="K187" i="36"/>
  <c r="L187" i="36"/>
  <c r="K179" i="36"/>
  <c r="L179" i="36"/>
  <c r="K171" i="36"/>
  <c r="L171" i="36"/>
  <c r="K163" i="36"/>
  <c r="L163" i="36"/>
  <c r="I147" i="36"/>
  <c r="J147" i="36"/>
  <c r="J131" i="36"/>
  <c r="L131" i="36"/>
  <c r="J123" i="36"/>
  <c r="L123" i="36"/>
  <c r="J115" i="36"/>
  <c r="I115" i="36"/>
  <c r="K115" i="36"/>
  <c r="L115" i="36"/>
  <c r="J107" i="36"/>
  <c r="H107" i="36"/>
  <c r="J99" i="36"/>
  <c r="H99" i="36"/>
  <c r="K99" i="36"/>
  <c r="L99" i="36"/>
  <c r="J91" i="36"/>
  <c r="K91" i="36"/>
  <c r="L91" i="36"/>
  <c r="J75" i="36"/>
  <c r="H75" i="36"/>
  <c r="I75" i="36"/>
  <c r="K75" i="36"/>
  <c r="I67" i="36"/>
  <c r="J67" i="36"/>
  <c r="L67" i="36"/>
  <c r="K67" i="36"/>
  <c r="I59" i="36"/>
  <c r="J59" i="36"/>
  <c r="K59" i="36"/>
  <c r="H59" i="36"/>
  <c r="L59" i="36"/>
  <c r="I51" i="36"/>
  <c r="H51" i="36"/>
  <c r="J51" i="36"/>
  <c r="K51" i="36"/>
  <c r="I43" i="36"/>
  <c r="K43" i="36"/>
  <c r="I35" i="36"/>
  <c r="K35" i="36"/>
  <c r="J35" i="36"/>
  <c r="L35" i="36"/>
  <c r="I27" i="36"/>
  <c r="H27" i="36"/>
  <c r="J27" i="36"/>
  <c r="I19" i="36"/>
  <c r="L19" i="36"/>
  <c r="K19" i="36"/>
  <c r="H19" i="36"/>
  <c r="K203" i="36"/>
  <c r="H202" i="36"/>
  <c r="J200" i="36"/>
  <c r="L198" i="36"/>
  <c r="I197" i="36"/>
  <c r="K195" i="36"/>
  <c r="H194" i="36"/>
  <c r="H190" i="36"/>
  <c r="H188" i="36"/>
  <c r="K185" i="36"/>
  <c r="K183" i="36"/>
  <c r="K181" i="36"/>
  <c r="I179" i="36"/>
  <c r="I177" i="36"/>
  <c r="I175" i="36"/>
  <c r="L172" i="36"/>
  <c r="L168" i="36"/>
  <c r="J166" i="36"/>
  <c r="J164" i="36"/>
  <c r="K159" i="36"/>
  <c r="I157" i="36"/>
  <c r="H155" i="36"/>
  <c r="I152" i="36"/>
  <c r="H150" i="36"/>
  <c r="K147" i="36"/>
  <c r="L144" i="36"/>
  <c r="K142" i="36"/>
  <c r="J140" i="36"/>
  <c r="K137" i="36"/>
  <c r="I135" i="36"/>
  <c r="K132" i="36"/>
  <c r="J129" i="36"/>
  <c r="H127" i="36"/>
  <c r="I124" i="36"/>
  <c r="I121" i="36"/>
  <c r="J118" i="36"/>
  <c r="H116" i="36"/>
  <c r="L112" i="36"/>
  <c r="I110" i="36"/>
  <c r="I107" i="36"/>
  <c r="K103" i="36"/>
  <c r="J100" i="36"/>
  <c r="K87" i="36"/>
  <c r="H84" i="36"/>
  <c r="I81" i="36"/>
  <c r="J74" i="36"/>
  <c r="I71" i="36"/>
  <c r="J68" i="36"/>
  <c r="J64" i="36"/>
  <c r="K60" i="36"/>
  <c r="L49" i="36"/>
  <c r="I41" i="36"/>
  <c r="I37" i="36"/>
  <c r="L27" i="36"/>
  <c r="K23" i="36"/>
  <c r="J19" i="36"/>
  <c r="K14" i="36"/>
  <c r="I10" i="36"/>
  <c r="H186" i="36"/>
  <c r="I186" i="36"/>
  <c r="H178" i="36"/>
  <c r="I178" i="36"/>
  <c r="H170" i="36"/>
  <c r="I170" i="36"/>
  <c r="K162" i="36"/>
  <c r="H162" i="36"/>
  <c r="K154" i="36"/>
  <c r="J154" i="36"/>
  <c r="L154" i="36"/>
  <c r="K138" i="36"/>
  <c r="H138" i="36"/>
  <c r="I138" i="36"/>
  <c r="H130" i="36"/>
  <c r="I130" i="36"/>
  <c r="J130" i="36"/>
  <c r="K122" i="36"/>
  <c r="H122" i="36"/>
  <c r="I106" i="36"/>
  <c r="J106" i="36"/>
  <c r="L106" i="36"/>
  <c r="H90" i="36"/>
  <c r="I90" i="36"/>
  <c r="J82" i="36"/>
  <c r="K82" i="36"/>
  <c r="I82" i="36"/>
  <c r="L82" i="36"/>
  <c r="L50" i="36"/>
  <c r="K50" i="36"/>
  <c r="H42" i="36"/>
  <c r="K42" i="36"/>
  <c r="L42" i="36"/>
  <c r="I42" i="36"/>
  <c r="J42" i="36"/>
  <c r="J34" i="36"/>
  <c r="I34" i="36"/>
  <c r="K34" i="36"/>
  <c r="H26" i="36"/>
  <c r="I26" i="36"/>
  <c r="H18" i="36"/>
  <c r="L18" i="36"/>
  <c r="K18" i="36"/>
  <c r="J203" i="36"/>
  <c r="L201" i="36"/>
  <c r="I200" i="36"/>
  <c r="K198" i="36"/>
  <c r="H197" i="36"/>
  <c r="J195" i="36"/>
  <c r="L193" i="36"/>
  <c r="L191" i="36"/>
  <c r="L189" i="36"/>
  <c r="J187" i="36"/>
  <c r="J185" i="36"/>
  <c r="J183" i="36"/>
  <c r="H179" i="36"/>
  <c r="H177" i="36"/>
  <c r="K174" i="36"/>
  <c r="K172" i="36"/>
  <c r="K170" i="36"/>
  <c r="I168" i="36"/>
  <c r="I166" i="36"/>
  <c r="I164" i="36"/>
  <c r="I159" i="36"/>
  <c r="H157" i="36"/>
  <c r="I154" i="36"/>
  <c r="K149" i="36"/>
  <c r="H147" i="36"/>
  <c r="K144" i="36"/>
  <c r="J142" i="36"/>
  <c r="K139" i="36"/>
  <c r="J137" i="36"/>
  <c r="H135" i="36"/>
  <c r="H132" i="36"/>
  <c r="I129" i="36"/>
  <c r="L126" i="36"/>
  <c r="K123" i="36"/>
  <c r="I118" i="36"/>
  <c r="H115" i="36"/>
  <c r="K112" i="36"/>
  <c r="H110" i="36"/>
  <c r="K106" i="36"/>
  <c r="J103" i="36"/>
  <c r="I100" i="36"/>
  <c r="K96" i="36"/>
  <c r="L93" i="36"/>
  <c r="K90" i="36"/>
  <c r="L83" i="36"/>
  <c r="H81" i="36"/>
  <c r="I74" i="36"/>
  <c r="H67" i="36"/>
  <c r="J60" i="36"/>
  <c r="J52" i="36"/>
  <c r="H37" i="36"/>
  <c r="K31" i="36"/>
  <c r="K27" i="36"/>
  <c r="J18" i="36"/>
  <c r="I11" i="36"/>
  <c r="J11" i="36"/>
  <c r="K11" i="36"/>
  <c r="H161" i="36"/>
  <c r="L161" i="36"/>
  <c r="H145" i="36"/>
  <c r="J145" i="36"/>
  <c r="K145" i="36"/>
  <c r="L121" i="36"/>
  <c r="K121" i="36"/>
  <c r="L113" i="36"/>
  <c r="J113" i="36"/>
  <c r="I113" i="36"/>
  <c r="K113" i="36"/>
  <c r="L97" i="36"/>
  <c r="H97" i="36"/>
  <c r="I97" i="36"/>
  <c r="J97" i="36"/>
  <c r="L89" i="36"/>
  <c r="K89" i="36"/>
  <c r="J89" i="36"/>
  <c r="L73" i="36"/>
  <c r="I73" i="36"/>
  <c r="J73" i="36"/>
  <c r="K65" i="36"/>
  <c r="J65" i="36"/>
  <c r="L65" i="36"/>
  <c r="H65" i="36"/>
  <c r="K57" i="36"/>
  <c r="I57" i="36"/>
  <c r="J57" i="36"/>
  <c r="K49" i="36"/>
  <c r="H49" i="36"/>
  <c r="I49" i="36"/>
  <c r="K41" i="36"/>
  <c r="L41" i="36"/>
  <c r="K33" i="36"/>
  <c r="J33" i="36"/>
  <c r="K25" i="36"/>
  <c r="I25" i="36"/>
  <c r="H25" i="36"/>
  <c r="J25" i="36"/>
  <c r="L25" i="36"/>
  <c r="K17" i="36"/>
  <c r="J17" i="36"/>
  <c r="L17" i="36"/>
  <c r="I203" i="36"/>
  <c r="K201" i="36"/>
  <c r="H200" i="36"/>
  <c r="J198" i="36"/>
  <c r="L196" i="36"/>
  <c r="I195" i="36"/>
  <c r="K193" i="36"/>
  <c r="K191" i="36"/>
  <c r="K189" i="36"/>
  <c r="I187" i="36"/>
  <c r="I185" i="36"/>
  <c r="I183" i="36"/>
  <c r="L180" i="36"/>
  <c r="L178" i="36"/>
  <c r="J174" i="36"/>
  <c r="J172" i="36"/>
  <c r="J170" i="36"/>
  <c r="H166" i="36"/>
  <c r="H164" i="36"/>
  <c r="J161" i="36"/>
  <c r="H159" i="36"/>
  <c r="L156" i="36"/>
  <c r="H154" i="36"/>
  <c r="L151" i="36"/>
  <c r="L146" i="36"/>
  <c r="J144" i="36"/>
  <c r="I142" i="36"/>
  <c r="J139" i="36"/>
  <c r="I137" i="36"/>
  <c r="L134" i="36"/>
  <c r="K131" i="36"/>
  <c r="H129" i="36"/>
  <c r="I123" i="36"/>
  <c r="H118" i="36"/>
  <c r="L114" i="36"/>
  <c r="J112" i="36"/>
  <c r="H106" i="36"/>
  <c r="I103" i="36"/>
  <c r="H100" i="36"/>
  <c r="J90" i="36"/>
  <c r="L86" i="36"/>
  <c r="K83" i="36"/>
  <c r="K76" i="36"/>
  <c r="H74" i="36"/>
  <c r="L70" i="36"/>
  <c r="L66" i="36"/>
  <c r="I63" i="36"/>
  <c r="I60" i="36"/>
  <c r="L55" i="36"/>
  <c r="I52" i="36"/>
  <c r="J44" i="36"/>
  <c r="H36" i="36"/>
  <c r="I31" i="36"/>
  <c r="L26" i="36"/>
  <c r="I18" i="36"/>
  <c r="L13" i="36"/>
  <c r="J192" i="36"/>
  <c r="K192" i="36"/>
  <c r="J184" i="36"/>
  <c r="K184" i="36"/>
  <c r="J176" i="36"/>
  <c r="K176" i="36"/>
  <c r="J168" i="36"/>
  <c r="K168" i="36"/>
  <c r="H160" i="36"/>
  <c r="I160" i="36"/>
  <c r="K152" i="36"/>
  <c r="L152" i="36"/>
  <c r="I136" i="36"/>
  <c r="J136" i="36"/>
  <c r="I128" i="36"/>
  <c r="H128" i="36"/>
  <c r="J128" i="36"/>
  <c r="I120" i="36"/>
  <c r="L120" i="36"/>
  <c r="I104" i="36"/>
  <c r="J104" i="36"/>
  <c r="K104" i="36"/>
  <c r="H104" i="36"/>
  <c r="L104" i="36"/>
  <c r="I96" i="36"/>
  <c r="L96" i="36"/>
  <c r="I88" i="36"/>
  <c r="H88" i="36"/>
  <c r="I80" i="36"/>
  <c r="K80" i="36"/>
  <c r="L80" i="36"/>
  <c r="H80" i="36"/>
  <c r="I72" i="36"/>
  <c r="K72" i="36"/>
  <c r="L72" i="36"/>
  <c r="H64" i="36"/>
  <c r="L64" i="36"/>
  <c r="H56" i="36"/>
  <c r="J56" i="36"/>
  <c r="K56" i="36"/>
  <c r="L56" i="36"/>
  <c r="H48" i="36"/>
  <c r="L48" i="36"/>
  <c r="I48" i="36"/>
  <c r="J48" i="36"/>
  <c r="H40" i="36"/>
  <c r="K40" i="36"/>
  <c r="L40" i="36"/>
  <c r="H32" i="36"/>
  <c r="K32" i="36"/>
  <c r="I32" i="36"/>
  <c r="J32" i="36"/>
  <c r="L32" i="36"/>
  <c r="H24" i="36"/>
  <c r="I24" i="36"/>
  <c r="H16" i="36"/>
  <c r="I16" i="36"/>
  <c r="L16" i="36"/>
  <c r="J201" i="36"/>
  <c r="L199" i="36"/>
  <c r="I198" i="36"/>
  <c r="K196" i="36"/>
  <c r="J193" i="36"/>
  <c r="J191" i="36"/>
  <c r="H187" i="36"/>
  <c r="K182" i="36"/>
  <c r="K180" i="36"/>
  <c r="K178" i="36"/>
  <c r="I176" i="36"/>
  <c r="I174" i="36"/>
  <c r="I172" i="36"/>
  <c r="L169" i="36"/>
  <c r="L167" i="36"/>
  <c r="L165" i="36"/>
  <c r="J163" i="36"/>
  <c r="I161" i="36"/>
  <c r="L158" i="36"/>
  <c r="H156" i="36"/>
  <c r="L153" i="36"/>
  <c r="L148" i="36"/>
  <c r="J146" i="36"/>
  <c r="I144" i="36"/>
  <c r="J141" i="36"/>
  <c r="I139" i="36"/>
  <c r="L136" i="36"/>
  <c r="I131" i="36"/>
  <c r="L128" i="36"/>
  <c r="K125" i="36"/>
  <c r="H123" i="36"/>
  <c r="J120" i="36"/>
  <c r="K114" i="36"/>
  <c r="H112" i="36"/>
  <c r="L108" i="36"/>
  <c r="K105" i="36"/>
  <c r="I99" i="36"/>
  <c r="H96" i="36"/>
  <c r="L92" i="36"/>
  <c r="I89" i="36"/>
  <c r="I83" i="36"/>
  <c r="J76" i="36"/>
  <c r="K73" i="36"/>
  <c r="K66" i="36"/>
  <c r="L58" i="36"/>
  <c r="H52" i="36"/>
  <c r="I44" i="36"/>
  <c r="I40" i="36"/>
  <c r="H35" i="36"/>
  <c r="K26" i="36"/>
  <c r="J21" i="36"/>
  <c r="I17" i="36"/>
  <c r="I13" i="36"/>
  <c r="K9" i="36"/>
  <c r="I9" i="36"/>
  <c r="J9" i="36"/>
  <c r="H9" i="36"/>
  <c r="J151" i="36"/>
  <c r="H151" i="36"/>
  <c r="J143" i="36"/>
  <c r="K143" i="36"/>
  <c r="L143" i="36"/>
  <c r="H119" i="36"/>
  <c r="K119" i="36"/>
  <c r="L119" i="36"/>
  <c r="K111" i="36"/>
  <c r="I111" i="36"/>
  <c r="J111" i="36"/>
  <c r="I95" i="36"/>
  <c r="J95" i="36"/>
  <c r="L87" i="36"/>
  <c r="I87" i="36"/>
  <c r="J87" i="36"/>
  <c r="H79" i="36"/>
  <c r="L79" i="36"/>
  <c r="J71" i="36"/>
  <c r="K71" i="36"/>
  <c r="K63" i="36"/>
  <c r="J63" i="36"/>
  <c r="L63" i="36"/>
  <c r="I55" i="36"/>
  <c r="J55" i="36"/>
  <c r="I47" i="36"/>
  <c r="H47" i="36"/>
  <c r="L39" i="36"/>
  <c r="K39" i="36"/>
  <c r="H39" i="36"/>
  <c r="I39" i="36"/>
  <c r="J31" i="36"/>
  <c r="L31" i="36"/>
  <c r="J23" i="36"/>
  <c r="H23" i="36"/>
  <c r="L23" i="36"/>
  <c r="J15" i="36"/>
  <c r="K15" i="36"/>
  <c r="I15" i="36"/>
  <c r="L15" i="36"/>
  <c r="L202" i="36"/>
  <c r="I201" i="36"/>
  <c r="K199" i="36"/>
  <c r="J196" i="36"/>
  <c r="L194" i="36"/>
  <c r="I193" i="36"/>
  <c r="I191" i="36"/>
  <c r="L188" i="36"/>
  <c r="L186" i="36"/>
  <c r="L184" i="36"/>
  <c r="J182" i="36"/>
  <c r="J180" i="36"/>
  <c r="J178" i="36"/>
  <c r="H176" i="36"/>
  <c r="H174" i="36"/>
  <c r="K169" i="36"/>
  <c r="K167" i="36"/>
  <c r="K165" i="36"/>
  <c r="I163" i="36"/>
  <c r="L160" i="36"/>
  <c r="L155" i="36"/>
  <c r="K153" i="36"/>
  <c r="I151" i="36"/>
  <c r="K148" i="36"/>
  <c r="I146" i="36"/>
  <c r="I141" i="36"/>
  <c r="H139" i="36"/>
  <c r="K136" i="36"/>
  <c r="L133" i="36"/>
  <c r="H131" i="36"/>
  <c r="K128" i="36"/>
  <c r="J125" i="36"/>
  <c r="L122" i="36"/>
  <c r="H120" i="36"/>
  <c r="L116" i="36"/>
  <c r="J114" i="36"/>
  <c r="L111" i="36"/>
  <c r="K108" i="36"/>
  <c r="J105" i="36"/>
  <c r="K98" i="36"/>
  <c r="L95" i="36"/>
  <c r="K92" i="36"/>
  <c r="H89" i="36"/>
  <c r="L85" i="36"/>
  <c r="H83" i="36"/>
  <c r="J79" i="36"/>
  <c r="I76" i="36"/>
  <c r="H73" i="36"/>
  <c r="J69" i="36"/>
  <c r="J66" i="36"/>
  <c r="K58" i="36"/>
  <c r="H55" i="36"/>
  <c r="L51" i="36"/>
  <c r="K47" i="36"/>
  <c r="L43" i="36"/>
  <c r="J39" i="36"/>
  <c r="L34" i="36"/>
  <c r="J26" i="36"/>
  <c r="H17" i="36"/>
  <c r="L7" i="36"/>
  <c r="K10" i="36"/>
  <c r="J10" i="36"/>
  <c r="H8" i="36"/>
  <c r="L8" i="36"/>
  <c r="J8" i="36"/>
  <c r="K8" i="36"/>
  <c r="I158" i="36"/>
  <c r="J158" i="36"/>
  <c r="K134" i="36"/>
  <c r="I134" i="36"/>
  <c r="J134" i="36"/>
  <c r="K126" i="36"/>
  <c r="I126" i="36"/>
  <c r="H126" i="36"/>
  <c r="K102" i="36"/>
  <c r="J102" i="36"/>
  <c r="L102" i="36"/>
  <c r="H102" i="36"/>
  <c r="K94" i="36"/>
  <c r="J94" i="36"/>
  <c r="L94" i="36"/>
  <c r="K86" i="36"/>
  <c r="H86" i="36"/>
  <c r="I86" i="36"/>
  <c r="K78" i="36"/>
  <c r="L78" i="36"/>
  <c r="K70" i="36"/>
  <c r="I70" i="36"/>
  <c r="J70" i="36"/>
  <c r="J62" i="36"/>
  <c r="I62" i="36"/>
  <c r="K62" i="36"/>
  <c r="J54" i="36"/>
  <c r="K54" i="36"/>
  <c r="H54" i="36"/>
  <c r="J46" i="36"/>
  <c r="L46" i="36"/>
  <c r="J38" i="36"/>
  <c r="H38" i="36"/>
  <c r="K38" i="36"/>
  <c r="L38" i="36"/>
  <c r="J30" i="36"/>
  <c r="L30" i="36"/>
  <c r="H30" i="36"/>
  <c r="I30" i="36"/>
  <c r="J22" i="36"/>
  <c r="H22" i="36"/>
  <c r="I22" i="36"/>
  <c r="K22" i="36"/>
  <c r="J14" i="36"/>
  <c r="I14" i="36"/>
  <c r="L14" i="36"/>
  <c r="K202" i="36"/>
  <c r="J199" i="36"/>
  <c r="L197" i="36"/>
  <c r="I196" i="36"/>
  <c r="K194" i="36"/>
  <c r="K190" i="36"/>
  <c r="K188" i="36"/>
  <c r="K186" i="36"/>
  <c r="I184" i="36"/>
  <c r="I182" i="36"/>
  <c r="I180" i="36"/>
  <c r="L177" i="36"/>
  <c r="L175" i="36"/>
  <c r="J171" i="36"/>
  <c r="J169" i="36"/>
  <c r="J167" i="36"/>
  <c r="H163" i="36"/>
  <c r="K160" i="36"/>
  <c r="H158" i="36"/>
  <c r="K155" i="36"/>
  <c r="J153" i="36"/>
  <c r="K150" i="36"/>
  <c r="J148" i="36"/>
  <c r="H146" i="36"/>
  <c r="I143" i="36"/>
  <c r="L138" i="36"/>
  <c r="H136" i="36"/>
  <c r="L130" i="36"/>
  <c r="K127" i="36"/>
  <c r="J122" i="36"/>
  <c r="J119" i="36"/>
  <c r="K116" i="36"/>
  <c r="I114" i="36"/>
  <c r="H111" i="36"/>
  <c r="J108" i="36"/>
  <c r="I105" i="36"/>
  <c r="J98" i="36"/>
  <c r="K95" i="36"/>
  <c r="H92" i="36"/>
  <c r="L88" i="36"/>
  <c r="H82" i="36"/>
  <c r="I79" i="36"/>
  <c r="H76" i="36"/>
  <c r="J72" i="36"/>
  <c r="I66" i="36"/>
  <c r="H62" i="36"/>
  <c r="J58" i="36"/>
  <c r="L54" i="36"/>
  <c r="J50" i="36"/>
  <c r="J47" i="36"/>
  <c r="J43" i="36"/>
  <c r="I38" i="36"/>
  <c r="H34" i="36"/>
  <c r="L24" i="36"/>
  <c r="K20" i="36"/>
  <c r="K16" i="36"/>
  <c r="L11" i="36"/>
  <c r="I189" i="36"/>
  <c r="J189" i="36"/>
  <c r="I181" i="36"/>
  <c r="J181" i="36"/>
  <c r="I173" i="36"/>
  <c r="J173" i="36"/>
  <c r="I165" i="36"/>
  <c r="J165" i="36"/>
  <c r="L149" i="36"/>
  <c r="H149" i="36"/>
  <c r="I149" i="36"/>
  <c r="L141" i="36"/>
  <c r="K141" i="36"/>
  <c r="H133" i="36"/>
  <c r="K133" i="36"/>
  <c r="H125" i="36"/>
  <c r="L125" i="36"/>
  <c r="H117" i="36"/>
  <c r="I117" i="36"/>
  <c r="K117" i="36"/>
  <c r="L117" i="36"/>
  <c r="H109" i="36"/>
  <c r="L109" i="36"/>
  <c r="I109" i="36"/>
  <c r="J109" i="36"/>
  <c r="H101" i="36"/>
  <c r="L101" i="36"/>
  <c r="H93" i="36"/>
  <c r="J93" i="36"/>
  <c r="K93" i="36"/>
  <c r="H85" i="36"/>
  <c r="I85" i="36"/>
  <c r="H77" i="36"/>
  <c r="I77" i="36"/>
  <c r="K77" i="36"/>
  <c r="L77" i="36"/>
  <c r="H69" i="36"/>
  <c r="K69" i="36"/>
  <c r="L69" i="36"/>
  <c r="L61" i="36"/>
  <c r="J61" i="36"/>
  <c r="K61" i="36"/>
  <c r="I53" i="36"/>
  <c r="J53" i="36"/>
  <c r="L53" i="36"/>
  <c r="J45" i="36"/>
  <c r="H45" i="36"/>
  <c r="K45" i="36"/>
  <c r="L45" i="36"/>
  <c r="H29" i="36"/>
  <c r="J29" i="36"/>
  <c r="I29" i="36"/>
  <c r="K21" i="36"/>
  <c r="H21" i="36"/>
  <c r="L21" i="36"/>
  <c r="J13" i="36"/>
  <c r="K13" i="36"/>
  <c r="L192" i="36"/>
  <c r="J190" i="36"/>
  <c r="J186" i="36"/>
  <c r="H184" i="36"/>
  <c r="H182" i="36"/>
  <c r="K175" i="36"/>
  <c r="K173" i="36"/>
  <c r="I171" i="36"/>
  <c r="I167" i="36"/>
  <c r="L162" i="36"/>
  <c r="J160" i="36"/>
  <c r="K157" i="36"/>
  <c r="I153" i="36"/>
  <c r="J150" i="36"/>
  <c r="H148" i="36"/>
  <c r="L145" i="36"/>
  <c r="H143" i="36"/>
  <c r="L140" i="36"/>
  <c r="J138" i="36"/>
  <c r="L135" i="36"/>
  <c r="I133" i="36"/>
  <c r="K130" i="36"/>
  <c r="J127" i="36"/>
  <c r="L124" i="36"/>
  <c r="I122" i="36"/>
  <c r="I119" i="36"/>
  <c r="L110" i="36"/>
  <c r="L107" i="36"/>
  <c r="H105" i="36"/>
  <c r="J101" i="36"/>
  <c r="I98" i="36"/>
  <c r="H95" i="36"/>
  <c r="I91" i="36"/>
  <c r="K88" i="36"/>
  <c r="J85" i="36"/>
  <c r="K81" i="36"/>
  <c r="J78" i="36"/>
  <c r="L75" i="36"/>
  <c r="H72" i="36"/>
  <c r="L68" i="36"/>
  <c r="I65" i="36"/>
  <c r="I61" i="36"/>
  <c r="H58" i="36"/>
  <c r="I54" i="36"/>
  <c r="I50" i="36"/>
  <c r="K46" i="36"/>
  <c r="H43" i="36"/>
  <c r="L37" i="36"/>
  <c r="L33" i="36"/>
  <c r="K29" i="36"/>
  <c r="K24" i="36"/>
  <c r="J20" i="36"/>
  <c r="J16" i="36"/>
  <c r="H11" i="36"/>
  <c r="L6" i="36"/>
  <c r="R202" i="36"/>
  <c r="R190" i="36"/>
  <c r="U198" i="36"/>
  <c r="R195" i="36"/>
  <c r="V195" i="36" s="1"/>
  <c r="R200" i="36"/>
  <c r="R197" i="36"/>
  <c r="R187" i="36"/>
  <c r="V187" i="36" s="1"/>
  <c r="R196" i="36"/>
  <c r="R193" i="36"/>
  <c r="U178" i="36"/>
  <c r="U176" i="36"/>
  <c r="U151" i="36"/>
  <c r="U136" i="36"/>
  <c r="U121" i="36"/>
  <c r="U106" i="36"/>
  <c r="R98" i="36"/>
  <c r="R95" i="36"/>
  <c r="U92" i="36"/>
  <c r="R86" i="36"/>
  <c r="R85" i="36"/>
  <c r="R84" i="36"/>
  <c r="R83" i="36"/>
  <c r="U77" i="36"/>
  <c r="U74" i="36"/>
  <c r="R62" i="36"/>
  <c r="U57" i="36"/>
  <c r="R46" i="36"/>
  <c r="U41" i="36"/>
  <c r="R30" i="36"/>
  <c r="U25" i="36"/>
  <c r="R13" i="36"/>
  <c r="R12" i="36"/>
  <c r="R11" i="36"/>
  <c r="R10" i="36"/>
  <c r="V10" i="36" s="1"/>
  <c r="R182" i="36"/>
  <c r="R114" i="36"/>
  <c r="R111" i="36"/>
  <c r="R102" i="36"/>
  <c r="R101" i="36"/>
  <c r="R100" i="36"/>
  <c r="V100" i="36" s="1"/>
  <c r="R99" i="36"/>
  <c r="R91" i="36"/>
  <c r="R87" i="36"/>
  <c r="R65" i="36"/>
  <c r="R64" i="36"/>
  <c r="R63" i="36"/>
  <c r="R49" i="36"/>
  <c r="R48" i="36"/>
  <c r="R47" i="36"/>
  <c r="V47" i="36" s="1"/>
  <c r="R33" i="36"/>
  <c r="R32" i="36"/>
  <c r="R31" i="36"/>
  <c r="R17" i="36"/>
  <c r="R16" i="36"/>
  <c r="R15" i="36"/>
  <c r="R14" i="36"/>
  <c r="U202" i="36"/>
  <c r="U201" i="36"/>
  <c r="R194" i="36"/>
  <c r="U192" i="36"/>
  <c r="U191" i="36"/>
  <c r="V191" i="36" s="1"/>
  <c r="R188" i="36"/>
  <c r="R185" i="36"/>
  <c r="U181" i="36"/>
  <c r="U168" i="36"/>
  <c r="U153" i="36"/>
  <c r="U138" i="36"/>
  <c r="R130" i="36"/>
  <c r="R127" i="36"/>
  <c r="U124" i="36"/>
  <c r="R118" i="36"/>
  <c r="R117" i="36"/>
  <c r="V117" i="36" s="1"/>
  <c r="R116" i="36"/>
  <c r="V116" i="36" s="1"/>
  <c r="R115" i="36"/>
  <c r="U109" i="36"/>
  <c r="R107" i="36"/>
  <c r="R103" i="36"/>
  <c r="V103" i="36" s="1"/>
  <c r="U98" i="36"/>
  <c r="U94" i="36"/>
  <c r="U86" i="36"/>
  <c r="U61" i="36"/>
  <c r="U45" i="36"/>
  <c r="U29" i="36"/>
  <c r="R146" i="36"/>
  <c r="R143" i="36"/>
  <c r="R134" i="36"/>
  <c r="R133" i="36"/>
  <c r="R132" i="36"/>
  <c r="V132" i="36" s="1"/>
  <c r="R131" i="36"/>
  <c r="R123" i="36"/>
  <c r="R119" i="36"/>
  <c r="R69" i="36"/>
  <c r="R68" i="36"/>
  <c r="R53" i="36"/>
  <c r="R52" i="36"/>
  <c r="R37" i="36"/>
  <c r="R36" i="36"/>
  <c r="R21" i="36"/>
  <c r="R20" i="36"/>
  <c r="V20" i="36" s="1"/>
  <c r="U13" i="36"/>
  <c r="U194" i="36"/>
  <c r="U193" i="36"/>
  <c r="R186" i="36"/>
  <c r="U184" i="36"/>
  <c r="V184" i="36" s="1"/>
  <c r="U183" i="36"/>
  <c r="R180" i="36"/>
  <c r="U170" i="36"/>
  <c r="R162" i="36"/>
  <c r="R159" i="36"/>
  <c r="U156" i="36"/>
  <c r="R150" i="36"/>
  <c r="R149" i="36"/>
  <c r="R148" i="36"/>
  <c r="R147" i="36"/>
  <c r="U141" i="36"/>
  <c r="R139" i="36"/>
  <c r="R135" i="36"/>
  <c r="U130" i="36"/>
  <c r="U126" i="36"/>
  <c r="U118" i="36"/>
  <c r="U87" i="36"/>
  <c r="R73" i="36"/>
  <c r="U65" i="36"/>
  <c r="U49" i="36"/>
  <c r="U33" i="36"/>
  <c r="R176" i="36"/>
  <c r="R175" i="36"/>
  <c r="R166" i="36"/>
  <c r="R165" i="36"/>
  <c r="R164" i="36"/>
  <c r="R163" i="36"/>
  <c r="R155" i="36"/>
  <c r="R151" i="36"/>
  <c r="R79" i="36"/>
  <c r="R77" i="36"/>
  <c r="R57" i="36"/>
  <c r="R56" i="36"/>
  <c r="R201" i="36"/>
  <c r="V201" i="36" s="1"/>
  <c r="U186" i="36"/>
  <c r="U185" i="36"/>
  <c r="R178" i="36"/>
  <c r="R177" i="36"/>
  <c r="V177" i="36" s="1"/>
  <c r="U174" i="36"/>
  <c r="U173" i="36"/>
  <c r="R171" i="36"/>
  <c r="R167" i="36"/>
  <c r="U162" i="36"/>
  <c r="U150" i="36"/>
  <c r="U119" i="36"/>
  <c r="U104" i="36"/>
  <c r="U89" i="36"/>
  <c r="U69" i="36"/>
  <c r="R58" i="36"/>
  <c r="U53" i="36"/>
  <c r="R42" i="36"/>
  <c r="U37" i="36"/>
  <c r="R26" i="36"/>
  <c r="R82" i="36"/>
  <c r="R161" i="36"/>
  <c r="R160" i="36"/>
  <c r="R145" i="36"/>
  <c r="R144" i="36"/>
  <c r="R129" i="36"/>
  <c r="R128" i="36"/>
  <c r="R113" i="36"/>
  <c r="R112" i="36"/>
  <c r="R97" i="36"/>
  <c r="R96" i="36"/>
  <c r="R81" i="36"/>
  <c r="R80" i="36"/>
  <c r="R78" i="36"/>
  <c r="R66" i="36"/>
  <c r="R50" i="36"/>
  <c r="V50" i="36" s="1"/>
  <c r="R34" i="36"/>
  <c r="R18" i="36"/>
  <c r="R174" i="36"/>
  <c r="R158" i="36"/>
  <c r="R142" i="36"/>
  <c r="R126" i="36"/>
  <c r="R110" i="36"/>
  <c r="R94" i="36"/>
  <c r="R76" i="36"/>
  <c r="R74" i="36"/>
  <c r="R72" i="36"/>
  <c r="V72" i="36" s="1"/>
  <c r="R70" i="36"/>
  <c r="R67" i="36"/>
  <c r="R51" i="36"/>
  <c r="R35" i="36"/>
  <c r="R19" i="36"/>
  <c r="R173" i="36"/>
  <c r="R172" i="36"/>
  <c r="R157" i="36"/>
  <c r="R156" i="36"/>
  <c r="R141" i="36"/>
  <c r="R140" i="36"/>
  <c r="R125" i="36"/>
  <c r="R124" i="36"/>
  <c r="R109" i="36"/>
  <c r="R108" i="36"/>
  <c r="R93" i="36"/>
  <c r="R92" i="36"/>
  <c r="R54" i="36"/>
  <c r="R38" i="36"/>
  <c r="V38" i="36" s="1"/>
  <c r="R22" i="36"/>
  <c r="R170" i="36"/>
  <c r="R154" i="36"/>
  <c r="R138" i="36"/>
  <c r="R122" i="36"/>
  <c r="R106" i="36"/>
  <c r="R90" i="36"/>
  <c r="V90" i="36" s="1"/>
  <c r="R55" i="36"/>
  <c r="R39" i="36"/>
  <c r="R23" i="36"/>
  <c r="R169" i="36"/>
  <c r="R168" i="36"/>
  <c r="R153" i="36"/>
  <c r="R152" i="36"/>
  <c r="R137" i="36"/>
  <c r="R136" i="36"/>
  <c r="R121" i="36"/>
  <c r="R120" i="36"/>
  <c r="R105" i="36"/>
  <c r="R104" i="36"/>
  <c r="R89" i="36"/>
  <c r="R88" i="36"/>
  <c r="R59" i="36"/>
  <c r="R43" i="36"/>
  <c r="R27" i="36"/>
  <c r="V43" i="36" l="1"/>
  <c r="V55" i="36"/>
  <c r="V161" i="36"/>
  <c r="V78" i="36"/>
  <c r="V51" i="36"/>
  <c r="V171" i="36"/>
  <c r="V110" i="36"/>
  <c r="V56" i="36"/>
  <c r="V76" i="36"/>
  <c r="V82" i="36"/>
  <c r="V83" i="36"/>
  <c r="V22" i="36"/>
  <c r="V107" i="36"/>
  <c r="V41" i="36"/>
  <c r="V32" i="36"/>
  <c r="V169" i="36"/>
  <c r="V67" i="36"/>
  <c r="V180" i="36"/>
  <c r="V54" i="36"/>
  <c r="V147" i="36"/>
  <c r="V152" i="36"/>
  <c r="V92" i="36"/>
  <c r="V58" i="36"/>
  <c r="V148" i="36"/>
  <c r="V131" i="36"/>
  <c r="V157" i="36"/>
  <c r="V12" i="36"/>
  <c r="V112" i="36"/>
  <c r="V19" i="36"/>
  <c r="V108" i="36"/>
  <c r="V172" i="36"/>
  <c r="V105" i="36"/>
  <c r="V63" i="36"/>
  <c r="V26" i="36"/>
  <c r="V159" i="36"/>
  <c r="V68" i="36"/>
  <c r="V111" i="36"/>
  <c r="V30" i="36"/>
  <c r="V200" i="36"/>
  <c r="V203" i="36"/>
  <c r="V129" i="36"/>
  <c r="V163" i="36"/>
  <c r="V99" i="36"/>
  <c r="V168" i="36"/>
  <c r="V18" i="36"/>
  <c r="V97" i="36"/>
  <c r="V52" i="36"/>
  <c r="V101" i="36"/>
  <c r="V139" i="36"/>
  <c r="V146" i="36"/>
  <c r="V144" i="36"/>
  <c r="V104" i="36"/>
  <c r="V175" i="36"/>
  <c r="V133" i="36"/>
  <c r="V35" i="36"/>
  <c r="V59" i="36"/>
  <c r="V142" i="36"/>
  <c r="V80" i="36"/>
  <c r="V164" i="36"/>
  <c r="V73" i="36"/>
  <c r="V21" i="36"/>
  <c r="V115" i="36"/>
  <c r="V91" i="36"/>
  <c r="V190" i="36"/>
  <c r="V75" i="36"/>
  <c r="V198" i="36"/>
  <c r="V165" i="36"/>
  <c r="V11" i="36"/>
  <c r="V189" i="36"/>
  <c r="V96" i="36"/>
  <c r="V166" i="36"/>
  <c r="V149" i="36"/>
  <c r="V14" i="36"/>
  <c r="V48" i="36"/>
  <c r="V196" i="36"/>
  <c r="V8" i="36"/>
  <c r="V15" i="36"/>
  <c r="V154" i="36"/>
  <c r="V79" i="36"/>
  <c r="V176" i="36"/>
  <c r="V197" i="36"/>
  <c r="V28" i="36"/>
  <c r="V9" i="36"/>
  <c r="V120" i="36"/>
  <c r="V127" i="36"/>
  <c r="V44" i="36"/>
  <c r="V66" i="36"/>
  <c r="V155" i="36"/>
  <c r="V85" i="36"/>
  <c r="V192" i="36"/>
  <c r="V153" i="36"/>
  <c r="V122" i="36"/>
  <c r="V93" i="36"/>
  <c r="V160" i="36"/>
  <c r="V24" i="36"/>
  <c r="V34" i="36"/>
  <c r="V134" i="36"/>
  <c r="V102" i="36"/>
  <c r="V27" i="36"/>
  <c r="V23" i="36"/>
  <c r="V124" i="36"/>
  <c r="V113" i="36"/>
  <c r="V135" i="36"/>
  <c r="V143" i="36"/>
  <c r="V17" i="36"/>
  <c r="V64" i="36"/>
  <c r="V84" i="36"/>
  <c r="V25" i="36"/>
  <c r="V179" i="36"/>
  <c r="V188" i="36"/>
  <c r="V121" i="36"/>
  <c r="V39" i="36"/>
  <c r="V125" i="36"/>
  <c r="V128" i="36"/>
  <c r="V31" i="36"/>
  <c r="V114" i="36"/>
  <c r="V60" i="36"/>
  <c r="V16" i="36"/>
  <c r="V140" i="36"/>
  <c r="V42" i="36"/>
  <c r="V182" i="36"/>
  <c r="V46" i="36"/>
  <c r="V86" i="36"/>
  <c r="V71" i="36"/>
  <c r="V137" i="36"/>
  <c r="V167" i="36"/>
  <c r="V123" i="36"/>
  <c r="V61" i="36"/>
  <c r="V88" i="36"/>
  <c r="V70" i="36"/>
  <c r="V158" i="36"/>
  <c r="V81" i="36"/>
  <c r="V145" i="36"/>
  <c r="V36" i="36"/>
  <c r="V62" i="36"/>
  <c r="V95" i="36"/>
  <c r="V193" i="36"/>
  <c r="V183" i="36"/>
  <c r="V29" i="36"/>
  <c r="V45" i="36"/>
  <c r="V181" i="36"/>
  <c r="V150" i="36"/>
  <c r="V174" i="36"/>
  <c r="V186" i="36"/>
  <c r="V106" i="36"/>
  <c r="V199" i="36"/>
  <c r="V118" i="36"/>
  <c r="V141" i="36"/>
  <c r="V53" i="36"/>
  <c r="V202" i="36"/>
  <c r="V151" i="36"/>
  <c r="V170" i="36"/>
  <c r="V109" i="36"/>
  <c r="V173" i="36"/>
  <c r="V74" i="36"/>
  <c r="V156" i="36"/>
  <c r="V126" i="36"/>
  <c r="V57" i="36"/>
  <c r="V37" i="36"/>
  <c r="V98" i="36"/>
  <c r="V185" i="36"/>
  <c r="V162" i="36"/>
  <c r="V130" i="36"/>
  <c r="V119" i="36"/>
  <c r="V89" i="36"/>
  <c r="V138" i="36"/>
  <c r="V94" i="36"/>
  <c r="V69" i="36"/>
  <c r="V65" i="36"/>
  <c r="V194" i="36"/>
  <c r="V87" i="36"/>
  <c r="V33" i="36"/>
  <c r="V178" i="36"/>
  <c r="V136" i="36"/>
  <c r="V49" i="36"/>
  <c r="V13" i="36"/>
  <c r="V77" i="36"/>
  <c r="I203" i="33"/>
  <c r="N203" i="33" s="1"/>
  <c r="D203" i="33"/>
  <c r="I202" i="33"/>
  <c r="N202" i="33" s="1"/>
  <c r="D202" i="33"/>
  <c r="I201" i="33"/>
  <c r="D201" i="33"/>
  <c r="I200" i="33"/>
  <c r="D200" i="33"/>
  <c r="I199" i="33"/>
  <c r="D199" i="33"/>
  <c r="I198" i="33"/>
  <c r="D198" i="33"/>
  <c r="I197" i="33"/>
  <c r="N197" i="33" s="1"/>
  <c r="D197" i="33"/>
  <c r="I196" i="33"/>
  <c r="N196" i="33" s="1"/>
  <c r="D196" i="33"/>
  <c r="I195" i="33"/>
  <c r="N195" i="33" s="1"/>
  <c r="D195" i="33"/>
  <c r="I194" i="33"/>
  <c r="N194" i="33" s="1"/>
  <c r="D194" i="33"/>
  <c r="I193" i="33"/>
  <c r="D193" i="33"/>
  <c r="I192" i="33"/>
  <c r="N192" i="33" s="1"/>
  <c r="D192" i="33"/>
  <c r="I191" i="33"/>
  <c r="N191" i="33" s="1"/>
  <c r="D191" i="33"/>
  <c r="I190" i="33"/>
  <c r="N190" i="33" s="1"/>
  <c r="D190" i="33"/>
  <c r="I189" i="33"/>
  <c r="N189" i="33" s="1"/>
  <c r="D189" i="33"/>
  <c r="I188" i="33"/>
  <c r="N188" i="33" s="1"/>
  <c r="D188" i="33"/>
  <c r="I187" i="33"/>
  <c r="N187" i="33" s="1"/>
  <c r="D187" i="33"/>
  <c r="I186" i="33"/>
  <c r="N186" i="33" s="1"/>
  <c r="D186" i="33"/>
  <c r="I185" i="33"/>
  <c r="D185" i="33"/>
  <c r="I184" i="33"/>
  <c r="D184" i="33"/>
  <c r="I183" i="33"/>
  <c r="N183" i="33" s="1"/>
  <c r="D183" i="33"/>
  <c r="I182" i="33"/>
  <c r="N182" i="33" s="1"/>
  <c r="D182" i="33"/>
  <c r="I181" i="33"/>
  <c r="N181" i="33" s="1"/>
  <c r="D181" i="33"/>
  <c r="I180" i="33"/>
  <c r="D180" i="33"/>
  <c r="I179" i="33"/>
  <c r="N179" i="33" s="1"/>
  <c r="D179" i="33"/>
  <c r="I178" i="33"/>
  <c r="N178" i="33" s="1"/>
  <c r="D178" i="33"/>
  <c r="I177" i="33"/>
  <c r="D177" i="33"/>
  <c r="I176" i="33"/>
  <c r="D176" i="33"/>
  <c r="I175" i="33"/>
  <c r="N175" i="33" s="1"/>
  <c r="D175" i="33"/>
  <c r="I174" i="33"/>
  <c r="N174" i="33" s="1"/>
  <c r="D174" i="33"/>
  <c r="I173" i="33"/>
  <c r="N173" i="33" s="1"/>
  <c r="D173" i="33"/>
  <c r="I172" i="33"/>
  <c r="N172" i="33" s="1"/>
  <c r="D172" i="33"/>
  <c r="I171" i="33"/>
  <c r="N171" i="33" s="1"/>
  <c r="D171" i="33"/>
  <c r="I170" i="33"/>
  <c r="N170" i="33" s="1"/>
  <c r="D170" i="33"/>
  <c r="I169" i="33"/>
  <c r="D169" i="33"/>
  <c r="N168" i="33"/>
  <c r="I168" i="33"/>
  <c r="D168" i="33"/>
  <c r="I167" i="33"/>
  <c r="N167" i="33" s="1"/>
  <c r="D167" i="33"/>
  <c r="I166" i="33"/>
  <c r="D166" i="33"/>
  <c r="I165" i="33"/>
  <c r="N165" i="33" s="1"/>
  <c r="D165" i="33"/>
  <c r="I164" i="33"/>
  <c r="N164" i="33" s="1"/>
  <c r="D164" i="33"/>
  <c r="I163" i="33"/>
  <c r="N163" i="33" s="1"/>
  <c r="D163" i="33"/>
  <c r="I162" i="33"/>
  <c r="N162" i="33" s="1"/>
  <c r="D162" i="33"/>
  <c r="I161" i="33"/>
  <c r="D161" i="33"/>
  <c r="I160" i="33"/>
  <c r="N160" i="33" s="1"/>
  <c r="D160" i="33"/>
  <c r="I159" i="33"/>
  <c r="N159" i="33" s="1"/>
  <c r="D159" i="33"/>
  <c r="I158" i="33"/>
  <c r="D158" i="33"/>
  <c r="I157" i="33"/>
  <c r="N157" i="33" s="1"/>
  <c r="D157" i="33"/>
  <c r="I156" i="33"/>
  <c r="D156" i="33"/>
  <c r="I155" i="33"/>
  <c r="N155" i="33" s="1"/>
  <c r="D155" i="33"/>
  <c r="I154" i="33"/>
  <c r="N154" i="33" s="1"/>
  <c r="D154" i="33"/>
  <c r="I153" i="33"/>
  <c r="D153" i="33"/>
  <c r="I152" i="33"/>
  <c r="N152" i="33" s="1"/>
  <c r="D152" i="33"/>
  <c r="I151" i="33"/>
  <c r="N151" i="33" s="1"/>
  <c r="D151" i="33"/>
  <c r="I150" i="33"/>
  <c r="N150" i="33" s="1"/>
  <c r="D150" i="33"/>
  <c r="I149" i="33"/>
  <c r="N149" i="33" s="1"/>
  <c r="D149" i="33"/>
  <c r="I148" i="33"/>
  <c r="D148" i="33"/>
  <c r="I147" i="33"/>
  <c r="N147" i="33" s="1"/>
  <c r="D147" i="33"/>
  <c r="I146" i="33"/>
  <c r="N146" i="33" s="1"/>
  <c r="D146" i="33"/>
  <c r="I145" i="33"/>
  <c r="D145" i="33"/>
  <c r="I144" i="33"/>
  <c r="D144" i="33"/>
  <c r="I143" i="33"/>
  <c r="D143" i="33"/>
  <c r="I142" i="33"/>
  <c r="N142" i="33" s="1"/>
  <c r="D142" i="33"/>
  <c r="I141" i="33"/>
  <c r="N141" i="33" s="1"/>
  <c r="D141" i="33"/>
  <c r="I140" i="33"/>
  <c r="D140" i="33"/>
  <c r="I139" i="33"/>
  <c r="N139" i="33" s="1"/>
  <c r="D139" i="33"/>
  <c r="I138" i="33"/>
  <c r="N138" i="33" s="1"/>
  <c r="D138" i="33"/>
  <c r="I137" i="33"/>
  <c r="N137" i="33" s="1"/>
  <c r="D137" i="33"/>
  <c r="I136" i="33"/>
  <c r="D136" i="33"/>
  <c r="I135" i="33"/>
  <c r="D135" i="33"/>
  <c r="I134" i="33"/>
  <c r="N134" i="33" s="1"/>
  <c r="D134" i="33"/>
  <c r="I133" i="33"/>
  <c r="N133" i="33" s="1"/>
  <c r="D133" i="33"/>
  <c r="I132" i="33"/>
  <c r="N132" i="33" s="1"/>
  <c r="D132" i="33"/>
  <c r="I131" i="33"/>
  <c r="D131" i="33"/>
  <c r="I130" i="33"/>
  <c r="N130" i="33" s="1"/>
  <c r="D130" i="33"/>
  <c r="I129" i="33"/>
  <c r="N129" i="33" s="1"/>
  <c r="D129" i="33"/>
  <c r="I128" i="33"/>
  <c r="N128" i="33" s="1"/>
  <c r="D128" i="33"/>
  <c r="I127" i="33"/>
  <c r="N127" i="33" s="1"/>
  <c r="D127" i="33"/>
  <c r="I126" i="33"/>
  <c r="N126" i="33" s="1"/>
  <c r="D126" i="33"/>
  <c r="I125" i="33"/>
  <c r="N125" i="33" s="1"/>
  <c r="D125" i="33"/>
  <c r="I124" i="33"/>
  <c r="N124" i="33" s="1"/>
  <c r="D124" i="33"/>
  <c r="I123" i="33"/>
  <c r="D123" i="33"/>
  <c r="I122" i="33"/>
  <c r="D122" i="33"/>
  <c r="I121" i="33"/>
  <c r="D121" i="33"/>
  <c r="I120" i="33"/>
  <c r="N120" i="33" s="1"/>
  <c r="D120" i="33"/>
  <c r="I119" i="33"/>
  <c r="N119" i="33" s="1"/>
  <c r="D119" i="33"/>
  <c r="I118" i="33"/>
  <c r="N118" i="33" s="1"/>
  <c r="D118" i="33"/>
  <c r="I117" i="33"/>
  <c r="N117" i="33" s="1"/>
  <c r="D117" i="33"/>
  <c r="I116" i="33"/>
  <c r="N116" i="33" s="1"/>
  <c r="D116" i="33"/>
  <c r="I115" i="33"/>
  <c r="D115" i="33"/>
  <c r="I114" i="33"/>
  <c r="D114" i="33"/>
  <c r="I113" i="33"/>
  <c r="N113" i="33" s="1"/>
  <c r="D113" i="33"/>
  <c r="I112" i="33"/>
  <c r="N112" i="33" s="1"/>
  <c r="D112" i="33"/>
  <c r="I111" i="33"/>
  <c r="N111" i="33" s="1"/>
  <c r="D111" i="33"/>
  <c r="I110" i="33"/>
  <c r="N110" i="33" s="1"/>
  <c r="D110" i="33"/>
  <c r="I109" i="33"/>
  <c r="N109" i="33" s="1"/>
  <c r="D109" i="33"/>
  <c r="I108" i="33"/>
  <c r="N108" i="33" s="1"/>
  <c r="D108" i="33"/>
  <c r="I107" i="33"/>
  <c r="D107" i="33"/>
  <c r="I106" i="33"/>
  <c r="D106" i="33"/>
  <c r="I105" i="33"/>
  <c r="D105" i="33"/>
  <c r="I104" i="33"/>
  <c r="N104" i="33" s="1"/>
  <c r="D104" i="33"/>
  <c r="I103" i="33"/>
  <c r="N103" i="33" s="1"/>
  <c r="D103" i="33"/>
  <c r="I102" i="33"/>
  <c r="N102" i="33" s="1"/>
  <c r="D102" i="33"/>
  <c r="I101" i="33"/>
  <c r="N101" i="33" s="1"/>
  <c r="D101" i="33"/>
  <c r="I100" i="33"/>
  <c r="N100" i="33" s="1"/>
  <c r="D100" i="33"/>
  <c r="I99" i="33"/>
  <c r="D99" i="33"/>
  <c r="I98" i="33"/>
  <c r="N98" i="33" s="1"/>
  <c r="D98" i="33"/>
  <c r="I97" i="33"/>
  <c r="N97" i="33" s="1"/>
  <c r="D97" i="33"/>
  <c r="I96" i="33"/>
  <c r="N96" i="33" s="1"/>
  <c r="D96" i="33"/>
  <c r="I95" i="33"/>
  <c r="N95" i="33" s="1"/>
  <c r="D95" i="33"/>
  <c r="I94" i="33"/>
  <c r="N94" i="33" s="1"/>
  <c r="D94" i="33"/>
  <c r="I93" i="33"/>
  <c r="N93" i="33" s="1"/>
  <c r="D93" i="33"/>
  <c r="I92" i="33"/>
  <c r="N92" i="33" s="1"/>
  <c r="D92" i="33"/>
  <c r="I91" i="33"/>
  <c r="N91" i="33" s="1"/>
  <c r="D91" i="33"/>
  <c r="I90" i="33"/>
  <c r="N90" i="33" s="1"/>
  <c r="D90" i="33"/>
  <c r="I89" i="33"/>
  <c r="D89" i="33"/>
  <c r="I88" i="33"/>
  <c r="N88" i="33" s="1"/>
  <c r="D88" i="33"/>
  <c r="I87" i="33"/>
  <c r="N87" i="33" s="1"/>
  <c r="D87" i="33"/>
  <c r="I86" i="33"/>
  <c r="N86" i="33" s="1"/>
  <c r="D86" i="33"/>
  <c r="I85" i="33"/>
  <c r="N85" i="33" s="1"/>
  <c r="D85" i="33"/>
  <c r="I84" i="33"/>
  <c r="D84" i="33"/>
  <c r="I83" i="33"/>
  <c r="N83" i="33" s="1"/>
  <c r="D83" i="33"/>
  <c r="I82" i="33"/>
  <c r="N82" i="33" s="1"/>
  <c r="D82" i="33"/>
  <c r="I81" i="33"/>
  <c r="D81" i="33"/>
  <c r="I80" i="33"/>
  <c r="D80" i="33"/>
  <c r="I79" i="33"/>
  <c r="N79" i="33" s="1"/>
  <c r="D79" i="33"/>
  <c r="I78" i="33"/>
  <c r="N78" i="33" s="1"/>
  <c r="D78" i="33"/>
  <c r="I77" i="33"/>
  <c r="N77" i="33" s="1"/>
  <c r="D77" i="33"/>
  <c r="I76" i="33"/>
  <c r="N76" i="33" s="1"/>
  <c r="D76" i="33"/>
  <c r="I75" i="33"/>
  <c r="N75" i="33" s="1"/>
  <c r="D75" i="33"/>
  <c r="I74" i="33"/>
  <c r="N74" i="33" s="1"/>
  <c r="D74" i="33"/>
  <c r="I73" i="33"/>
  <c r="N73" i="33" s="1"/>
  <c r="D73" i="33"/>
  <c r="I72" i="33"/>
  <c r="N72" i="33" s="1"/>
  <c r="D72" i="33"/>
  <c r="I71" i="33"/>
  <c r="N71" i="33" s="1"/>
  <c r="D71" i="33"/>
  <c r="I70" i="33"/>
  <c r="D70" i="33"/>
  <c r="I69" i="33"/>
  <c r="N69" i="33" s="1"/>
  <c r="D69" i="33"/>
  <c r="I68" i="33"/>
  <c r="N68" i="33" s="1"/>
  <c r="D68" i="33"/>
  <c r="I67" i="33"/>
  <c r="N67" i="33" s="1"/>
  <c r="D67" i="33"/>
  <c r="I66" i="33"/>
  <c r="N66" i="33" s="1"/>
  <c r="D66" i="33"/>
  <c r="I65" i="33"/>
  <c r="D65" i="33"/>
  <c r="I64" i="33"/>
  <c r="N64" i="33" s="1"/>
  <c r="D64" i="33"/>
  <c r="I63" i="33"/>
  <c r="D63" i="33"/>
  <c r="I62" i="33"/>
  <c r="D62" i="33"/>
  <c r="I61" i="33"/>
  <c r="N61" i="33" s="1"/>
  <c r="D61" i="33"/>
  <c r="I60" i="33"/>
  <c r="N60" i="33" s="1"/>
  <c r="D60" i="33"/>
  <c r="I59" i="33"/>
  <c r="N59" i="33" s="1"/>
  <c r="D59" i="33"/>
  <c r="I58" i="33"/>
  <c r="N58" i="33" s="1"/>
  <c r="D58" i="33"/>
  <c r="I57" i="33"/>
  <c r="D57" i="33"/>
  <c r="I56" i="33"/>
  <c r="N56" i="33" s="1"/>
  <c r="D56" i="33"/>
  <c r="I55" i="33"/>
  <c r="N55" i="33" s="1"/>
  <c r="D55" i="33"/>
  <c r="I54" i="33"/>
  <c r="D54" i="33"/>
  <c r="N53" i="33"/>
  <c r="I53" i="33"/>
  <c r="D53" i="33"/>
  <c r="I52" i="33"/>
  <c r="D52" i="33"/>
  <c r="I51" i="33"/>
  <c r="N51" i="33" s="1"/>
  <c r="D51" i="33"/>
  <c r="I50" i="33"/>
  <c r="N50" i="33" s="1"/>
  <c r="D50" i="33"/>
  <c r="I49" i="33"/>
  <c r="N49" i="33" s="1"/>
  <c r="D49" i="33"/>
  <c r="I48" i="33"/>
  <c r="N48" i="33" s="1"/>
  <c r="D48" i="33"/>
  <c r="I47" i="33"/>
  <c r="N47" i="33" s="1"/>
  <c r="D47" i="33"/>
  <c r="I46" i="33"/>
  <c r="N46" i="33" s="1"/>
  <c r="D46" i="33"/>
  <c r="I45" i="33"/>
  <c r="N45" i="33" s="1"/>
  <c r="D45" i="33"/>
  <c r="I44" i="33"/>
  <c r="N44" i="33" s="1"/>
  <c r="D44" i="33"/>
  <c r="I43" i="33"/>
  <c r="N43" i="33" s="1"/>
  <c r="D43" i="33"/>
  <c r="N42" i="33"/>
  <c r="I42" i="33"/>
  <c r="D42" i="33"/>
  <c r="I41" i="33"/>
  <c r="N41" i="33" s="1"/>
  <c r="D41" i="33"/>
  <c r="I40" i="33"/>
  <c r="N40" i="33" s="1"/>
  <c r="D40" i="33"/>
  <c r="I39" i="33"/>
  <c r="D39" i="33"/>
  <c r="I38" i="33"/>
  <c r="D38" i="33"/>
  <c r="I37" i="33"/>
  <c r="N37" i="33" s="1"/>
  <c r="D37" i="33"/>
  <c r="I36" i="33"/>
  <c r="D36" i="33"/>
  <c r="I35" i="33"/>
  <c r="N35" i="33" s="1"/>
  <c r="D35" i="33"/>
  <c r="I34" i="33"/>
  <c r="N34" i="33" s="1"/>
  <c r="D34" i="33"/>
  <c r="I33" i="33"/>
  <c r="N33" i="33" s="1"/>
  <c r="D33" i="33"/>
  <c r="I32" i="33"/>
  <c r="N32" i="33" s="1"/>
  <c r="D32" i="33"/>
  <c r="I31" i="33"/>
  <c r="N31" i="33" s="1"/>
  <c r="D31" i="33"/>
  <c r="I30" i="33"/>
  <c r="N30" i="33" s="1"/>
  <c r="D30" i="33"/>
  <c r="I29" i="33"/>
  <c r="N29" i="33" s="1"/>
  <c r="D29" i="33"/>
  <c r="N28" i="33"/>
  <c r="I28" i="33"/>
  <c r="D28" i="33"/>
  <c r="I27" i="33"/>
  <c r="N27" i="33" s="1"/>
  <c r="D27" i="33"/>
  <c r="I26" i="33"/>
  <c r="N26" i="33" s="1"/>
  <c r="D26" i="33"/>
  <c r="I25" i="33"/>
  <c r="N25" i="33" s="1"/>
  <c r="D25" i="33"/>
  <c r="I24" i="33"/>
  <c r="N24" i="33" s="1"/>
  <c r="D24" i="33"/>
  <c r="I23" i="33"/>
  <c r="N23" i="33" s="1"/>
  <c r="D23" i="33"/>
  <c r="I22" i="33"/>
  <c r="D22" i="33"/>
  <c r="I21" i="33"/>
  <c r="N21" i="33" s="1"/>
  <c r="D21" i="33"/>
  <c r="I20" i="33"/>
  <c r="N20" i="33" s="1"/>
  <c r="D20" i="33"/>
  <c r="I19" i="33"/>
  <c r="N19" i="33" s="1"/>
  <c r="D19" i="33"/>
  <c r="I18" i="33"/>
  <c r="D18" i="33"/>
  <c r="I17" i="33"/>
  <c r="D17" i="33"/>
  <c r="I16" i="33"/>
  <c r="D16" i="33"/>
  <c r="I15" i="33"/>
  <c r="N15" i="33" s="1"/>
  <c r="D15" i="33"/>
  <c r="I14" i="33"/>
  <c r="D14" i="33"/>
  <c r="I13" i="33"/>
  <c r="D13" i="33"/>
  <c r="I12" i="33"/>
  <c r="N12" i="33" s="1"/>
  <c r="D12" i="33"/>
  <c r="I11" i="33"/>
  <c r="N11" i="33" s="1"/>
  <c r="D11" i="33"/>
  <c r="I10" i="33"/>
  <c r="D10" i="33"/>
  <c r="I9" i="33"/>
  <c r="D9" i="33"/>
  <c r="I8" i="33"/>
  <c r="D8" i="33"/>
  <c r="I7" i="33"/>
  <c r="I6" i="33"/>
  <c r="D6" i="33"/>
  <c r="I5" i="33"/>
  <c r="D5" i="33"/>
  <c r="I4" i="33"/>
  <c r="D4" i="33"/>
  <c r="AJ172" i="33" l="1"/>
  <c r="BU172" i="33" s="1"/>
  <c r="AF172" i="33"/>
  <c r="V172" i="33"/>
  <c r="AA172" i="33"/>
  <c r="AE172" i="33"/>
  <c r="AB172" i="33"/>
  <c r="BT172" i="33" s="1"/>
  <c r="U172" i="33"/>
  <c r="AG172" i="33"/>
  <c r="W172" i="33"/>
  <c r="Z172" i="33"/>
  <c r="AJ186" i="33"/>
  <c r="BU186" i="33" s="1"/>
  <c r="AA186" i="33"/>
  <c r="AG186" i="33"/>
  <c r="V186" i="33"/>
  <c r="AE186" i="33"/>
  <c r="W186" i="33"/>
  <c r="Z186" i="33"/>
  <c r="AF186" i="33"/>
  <c r="U186" i="33"/>
  <c r="AB186" i="33"/>
  <c r="BT186" i="33" s="1"/>
  <c r="AJ46" i="33"/>
  <c r="BU46" i="33" s="1"/>
  <c r="AF46" i="33"/>
  <c r="AA46" i="33"/>
  <c r="AE46" i="33"/>
  <c r="W46" i="33"/>
  <c r="V46" i="33"/>
  <c r="AB46" i="33"/>
  <c r="BT46" i="33" s="1"/>
  <c r="Z46" i="33"/>
  <c r="AG46" i="33"/>
  <c r="U46" i="33"/>
  <c r="AJ142" i="33"/>
  <c r="BU142" i="33" s="1"/>
  <c r="V142" i="33"/>
  <c r="AE142" i="33"/>
  <c r="AA142" i="33"/>
  <c r="AG142" i="33"/>
  <c r="AB142" i="33"/>
  <c r="U142" i="33"/>
  <c r="W142" i="33"/>
  <c r="AF142" i="33"/>
  <c r="Z142" i="33"/>
  <c r="AJ55" i="33"/>
  <c r="BU55" i="33" s="1"/>
  <c r="AG55" i="33"/>
  <c r="AA55" i="33"/>
  <c r="AE55" i="33"/>
  <c r="V55" i="33"/>
  <c r="AF55" i="33"/>
  <c r="U55" i="33"/>
  <c r="Z55" i="33"/>
  <c r="AB55" i="33"/>
  <c r="W55" i="33"/>
  <c r="AJ61" i="33"/>
  <c r="BU61" i="33" s="1"/>
  <c r="AF61" i="33"/>
  <c r="AA61" i="33"/>
  <c r="V61" i="33"/>
  <c r="U61" i="33"/>
  <c r="W61" i="33"/>
  <c r="AE61" i="33"/>
  <c r="AG61" i="33"/>
  <c r="Z61" i="33"/>
  <c r="AB61" i="33"/>
  <c r="AJ67" i="33"/>
  <c r="BU67" i="33" s="1"/>
  <c r="AA67" i="33"/>
  <c r="U67" i="33"/>
  <c r="AF67" i="33"/>
  <c r="AE67" i="33"/>
  <c r="Z67" i="33"/>
  <c r="V67" i="33"/>
  <c r="AG67" i="33"/>
  <c r="AB67" i="33"/>
  <c r="W67" i="33"/>
  <c r="AJ71" i="33"/>
  <c r="BU71" i="33" s="1"/>
  <c r="AA71" i="33"/>
  <c r="V71" i="33"/>
  <c r="AG71" i="33"/>
  <c r="AF71" i="33"/>
  <c r="AE71" i="33"/>
  <c r="U71" i="33"/>
  <c r="W71" i="33"/>
  <c r="Z71" i="33"/>
  <c r="AB71" i="33"/>
  <c r="BT71" i="33" s="1"/>
  <c r="AJ75" i="33"/>
  <c r="BU75" i="33" s="1"/>
  <c r="V75" i="33"/>
  <c r="AA75" i="33"/>
  <c r="U75" i="33"/>
  <c r="AE75" i="33"/>
  <c r="AB75" i="33"/>
  <c r="AF75" i="33"/>
  <c r="W75" i="33"/>
  <c r="AG75" i="33"/>
  <c r="Z75" i="33"/>
  <c r="AJ79" i="33"/>
  <c r="BU79" i="33" s="1"/>
  <c r="V79" i="33"/>
  <c r="AF79" i="33"/>
  <c r="AG79" i="33"/>
  <c r="AA79" i="33"/>
  <c r="AE79" i="33"/>
  <c r="W79" i="33"/>
  <c r="U79" i="33"/>
  <c r="Z79" i="33"/>
  <c r="AB79" i="33"/>
  <c r="AJ85" i="33"/>
  <c r="BU85" i="33" s="1"/>
  <c r="V85" i="33"/>
  <c r="AF85" i="33"/>
  <c r="AA85" i="33"/>
  <c r="W85" i="33"/>
  <c r="U85" i="33"/>
  <c r="AB85" i="33"/>
  <c r="BT85" i="33" s="1"/>
  <c r="Z85" i="33"/>
  <c r="AE85" i="33"/>
  <c r="AG85" i="33"/>
  <c r="AJ93" i="33"/>
  <c r="BU93" i="33" s="1"/>
  <c r="AA93" i="33"/>
  <c r="V93" i="33"/>
  <c r="AF93" i="33"/>
  <c r="U93" i="33"/>
  <c r="BP93" i="33" s="1"/>
  <c r="Z93" i="33"/>
  <c r="AB93" i="33"/>
  <c r="BT93" i="33" s="1"/>
  <c r="AE93" i="33"/>
  <c r="AG93" i="33"/>
  <c r="W93" i="33"/>
  <c r="AJ97" i="33"/>
  <c r="BU97" i="33" s="1"/>
  <c r="AA97" i="33"/>
  <c r="V97" i="33"/>
  <c r="AB97" i="33"/>
  <c r="W97" i="33"/>
  <c r="AG97" i="33"/>
  <c r="U97" i="33"/>
  <c r="AE97" i="33"/>
  <c r="AF97" i="33"/>
  <c r="Z97" i="33"/>
  <c r="AJ101" i="33"/>
  <c r="BU101" i="33" s="1"/>
  <c r="V101" i="33"/>
  <c r="AF101" i="33"/>
  <c r="AB101" i="33"/>
  <c r="AA101" i="33"/>
  <c r="BT101" i="33" s="1"/>
  <c r="U101" i="33"/>
  <c r="Z101" i="33"/>
  <c r="AE101" i="33"/>
  <c r="AG101" i="33"/>
  <c r="W101" i="33"/>
  <c r="X101" i="33" s="1"/>
  <c r="AJ109" i="33"/>
  <c r="BU109" i="33" s="1"/>
  <c r="AA109" i="33"/>
  <c r="AG109" i="33"/>
  <c r="AF109" i="33"/>
  <c r="V109" i="33"/>
  <c r="Z109" i="33"/>
  <c r="AE109" i="33"/>
  <c r="AB109" i="33"/>
  <c r="U109" i="33"/>
  <c r="W109" i="33"/>
  <c r="X109" i="33" s="1"/>
  <c r="AJ113" i="33"/>
  <c r="BU113" i="33" s="1"/>
  <c r="AF113" i="33"/>
  <c r="AA113" i="33"/>
  <c r="V113" i="33"/>
  <c r="AB113" i="33"/>
  <c r="BT113" i="33" s="1"/>
  <c r="AG113" i="33"/>
  <c r="U113" i="33"/>
  <c r="W113" i="33"/>
  <c r="AE113" i="33"/>
  <c r="Z113" i="33"/>
  <c r="AJ117" i="33"/>
  <c r="BU117" i="33" s="1"/>
  <c r="AA117" i="33"/>
  <c r="AG117" i="33"/>
  <c r="V117" i="33"/>
  <c r="U117" i="33"/>
  <c r="AF117" i="33"/>
  <c r="AB117" i="33"/>
  <c r="BT117" i="33" s="1"/>
  <c r="AE117" i="33"/>
  <c r="Z117" i="33"/>
  <c r="W117" i="33"/>
  <c r="AJ125" i="33"/>
  <c r="BU125" i="33" s="1"/>
  <c r="V125" i="33"/>
  <c r="AG125" i="33"/>
  <c r="AF125" i="33"/>
  <c r="AB125" i="33"/>
  <c r="BT125" i="33" s="1"/>
  <c r="Z125" i="33"/>
  <c r="AE125" i="33"/>
  <c r="AA125" i="33"/>
  <c r="U125" i="33"/>
  <c r="W125" i="33"/>
  <c r="AJ129" i="33"/>
  <c r="BU129" i="33" s="1"/>
  <c r="AF129" i="33"/>
  <c r="AG129" i="33"/>
  <c r="AA129" i="33"/>
  <c r="V129" i="33"/>
  <c r="AB129" i="33"/>
  <c r="BT129" i="33" s="1"/>
  <c r="W129" i="33"/>
  <c r="U129" i="33"/>
  <c r="AE129" i="33"/>
  <c r="Z129" i="33"/>
  <c r="AJ133" i="33"/>
  <c r="BU133" i="33" s="1"/>
  <c r="AF133" i="33"/>
  <c r="AG133" i="33"/>
  <c r="AA133" i="33"/>
  <c r="W133" i="33"/>
  <c r="U133" i="33"/>
  <c r="AB133" i="33"/>
  <c r="V133" i="33"/>
  <c r="AE133" i="33"/>
  <c r="Z133" i="33"/>
  <c r="AJ137" i="33"/>
  <c r="BU137" i="33" s="1"/>
  <c r="AF137" i="33"/>
  <c r="AA137" i="33"/>
  <c r="V137" i="33"/>
  <c r="AB137" i="33"/>
  <c r="AG137" i="33"/>
  <c r="AE137" i="33"/>
  <c r="W137" i="33"/>
  <c r="U137" i="33"/>
  <c r="Z137" i="33"/>
  <c r="AJ139" i="33"/>
  <c r="BU139" i="33" s="1"/>
  <c r="Z139" i="33"/>
  <c r="AF139" i="33"/>
  <c r="AA139" i="33"/>
  <c r="V139" i="33"/>
  <c r="AE139" i="33"/>
  <c r="U139" i="33"/>
  <c r="AB139" i="33"/>
  <c r="BT139" i="33" s="1"/>
  <c r="W139" i="33"/>
  <c r="AG139" i="33"/>
  <c r="AJ141" i="33"/>
  <c r="BU141" i="33" s="1"/>
  <c r="AF141" i="33"/>
  <c r="V141" i="33"/>
  <c r="W141" i="33"/>
  <c r="AA141" i="33"/>
  <c r="Z141" i="33"/>
  <c r="AE141" i="33"/>
  <c r="AG141" i="33"/>
  <c r="AB141" i="33"/>
  <c r="BT141" i="33" s="1"/>
  <c r="U141" i="33"/>
  <c r="AJ187" i="33"/>
  <c r="BU187" i="33" s="1"/>
  <c r="V187" i="33"/>
  <c r="AF187" i="33"/>
  <c r="AB187" i="33"/>
  <c r="BT187" i="33" s="1"/>
  <c r="Z187" i="33"/>
  <c r="AA187" i="33"/>
  <c r="W187" i="33"/>
  <c r="U187" i="33"/>
  <c r="AG187" i="33"/>
  <c r="AE187" i="33"/>
  <c r="AJ191" i="33"/>
  <c r="BU191" i="33" s="1"/>
  <c r="U191" i="33"/>
  <c r="AF191" i="33"/>
  <c r="V191" i="33"/>
  <c r="AA191" i="33"/>
  <c r="AG191" i="33"/>
  <c r="W191" i="33"/>
  <c r="X191" i="33" s="1"/>
  <c r="AE191" i="33"/>
  <c r="AB191" i="33"/>
  <c r="BT191" i="33" s="1"/>
  <c r="Z191" i="33"/>
  <c r="AJ195" i="33"/>
  <c r="BU195" i="33" s="1"/>
  <c r="AF195" i="33"/>
  <c r="AA195" i="33"/>
  <c r="V195" i="33"/>
  <c r="AE195" i="33"/>
  <c r="U195" i="33"/>
  <c r="AG195" i="33"/>
  <c r="Z195" i="33"/>
  <c r="AB195" i="33"/>
  <c r="BT195" i="33" s="1"/>
  <c r="W195" i="33"/>
  <c r="AJ29" i="33"/>
  <c r="BU29" i="33" s="1"/>
  <c r="W29" i="33"/>
  <c r="V29" i="33"/>
  <c r="AF29" i="33"/>
  <c r="U29" i="33"/>
  <c r="AG29" i="33"/>
  <c r="Z29" i="33"/>
  <c r="AB29" i="33"/>
  <c r="AA29" i="33"/>
  <c r="AE29" i="33"/>
  <c r="AJ35" i="33"/>
  <c r="BU35" i="33" s="1"/>
  <c r="V35" i="33"/>
  <c r="AA35" i="33"/>
  <c r="Z35" i="33"/>
  <c r="AE35" i="33"/>
  <c r="U35" i="33"/>
  <c r="AF35" i="33"/>
  <c r="AG35" i="33"/>
  <c r="AB35" i="33"/>
  <c r="BT35" i="33" s="1"/>
  <c r="W35" i="33"/>
  <c r="AJ147" i="33"/>
  <c r="BU147" i="33" s="1"/>
  <c r="AA147" i="33"/>
  <c r="U147" i="33"/>
  <c r="AF147" i="33"/>
  <c r="AE147" i="33"/>
  <c r="Z147" i="33"/>
  <c r="V147" i="33"/>
  <c r="AB147" i="33"/>
  <c r="AG147" i="33"/>
  <c r="W147" i="33"/>
  <c r="AJ149" i="33"/>
  <c r="BU149" i="33" s="1"/>
  <c r="AA149" i="33"/>
  <c r="V149" i="33"/>
  <c r="AB149" i="33"/>
  <c r="AF149" i="33"/>
  <c r="W149" i="33"/>
  <c r="U149" i="33"/>
  <c r="Z149" i="33"/>
  <c r="AE149" i="33"/>
  <c r="AG149" i="33"/>
  <c r="AJ151" i="33"/>
  <c r="BU151" i="33" s="1"/>
  <c r="AA151" i="33"/>
  <c r="AE151" i="33"/>
  <c r="BR151" i="33" s="1"/>
  <c r="V151" i="33"/>
  <c r="Z151" i="33"/>
  <c r="AB151" i="33"/>
  <c r="BT151" i="33" s="1"/>
  <c r="W151" i="33"/>
  <c r="AG151" i="33"/>
  <c r="AF151" i="33"/>
  <c r="U151" i="33"/>
  <c r="AJ155" i="33"/>
  <c r="BU155" i="33" s="1"/>
  <c r="V155" i="33"/>
  <c r="AA155" i="33"/>
  <c r="AF155" i="33"/>
  <c r="AE155" i="33"/>
  <c r="AB155" i="33"/>
  <c r="U155" i="33"/>
  <c r="Z155" i="33"/>
  <c r="W155" i="33"/>
  <c r="AG155" i="33"/>
  <c r="AJ157" i="33"/>
  <c r="BU157" i="33" s="1"/>
  <c r="V157" i="33"/>
  <c r="AF157" i="33"/>
  <c r="AA157" i="33"/>
  <c r="AB157" i="33"/>
  <c r="Z157" i="33"/>
  <c r="AE157" i="33"/>
  <c r="AG157" i="33"/>
  <c r="U157" i="33"/>
  <c r="W157" i="33"/>
  <c r="AJ159" i="33"/>
  <c r="BU159" i="33" s="1"/>
  <c r="U159" i="33"/>
  <c r="V159" i="33"/>
  <c r="AF159" i="33"/>
  <c r="AE159" i="33"/>
  <c r="AG159" i="33"/>
  <c r="AA159" i="33"/>
  <c r="W159" i="33"/>
  <c r="X159" i="33" s="1"/>
  <c r="Z159" i="33"/>
  <c r="AB159" i="33"/>
  <c r="AJ163" i="33"/>
  <c r="BU163" i="33" s="1"/>
  <c r="AA163" i="33"/>
  <c r="AF163" i="33"/>
  <c r="V163" i="33"/>
  <c r="Z163" i="33"/>
  <c r="AG163" i="33"/>
  <c r="U163" i="33"/>
  <c r="AB163" i="33"/>
  <c r="W163" i="33"/>
  <c r="AE163" i="33"/>
  <c r="AJ165" i="33"/>
  <c r="BU165" i="33" s="1"/>
  <c r="AB165" i="33"/>
  <c r="AF165" i="33"/>
  <c r="AA165" i="33"/>
  <c r="BT165" i="33" s="1"/>
  <c r="V165" i="33"/>
  <c r="U165" i="33"/>
  <c r="Z165" i="33"/>
  <c r="AG165" i="33"/>
  <c r="AE165" i="33"/>
  <c r="W165" i="33"/>
  <c r="AJ167" i="33"/>
  <c r="BU167" i="33" s="1"/>
  <c r="AF167" i="33"/>
  <c r="AA167" i="33"/>
  <c r="AE167" i="33"/>
  <c r="U167" i="33"/>
  <c r="AG167" i="33"/>
  <c r="Z167" i="33"/>
  <c r="AB167" i="33"/>
  <c r="V167" i="33"/>
  <c r="W167" i="33"/>
  <c r="AJ174" i="33"/>
  <c r="BU174" i="33" s="1"/>
  <c r="V174" i="33"/>
  <c r="AA174" i="33"/>
  <c r="AG174" i="33"/>
  <c r="W174" i="33"/>
  <c r="AF174" i="33"/>
  <c r="AE174" i="33"/>
  <c r="U174" i="33"/>
  <c r="AB174" i="33"/>
  <c r="BT174" i="33" s="1"/>
  <c r="Z174" i="33"/>
  <c r="AJ178" i="33"/>
  <c r="BU178" i="33" s="1"/>
  <c r="AF178" i="33"/>
  <c r="AG178" i="33"/>
  <c r="AA178" i="33"/>
  <c r="V178" i="33"/>
  <c r="U178" i="33"/>
  <c r="BP178" i="33" s="1"/>
  <c r="Z178" i="33"/>
  <c r="W178" i="33"/>
  <c r="AB178" i="33"/>
  <c r="BT178" i="33" s="1"/>
  <c r="AE178" i="33"/>
  <c r="AJ182" i="33"/>
  <c r="BU182" i="33" s="1"/>
  <c r="AF182" i="33"/>
  <c r="AA182" i="33"/>
  <c r="W182" i="33"/>
  <c r="V182" i="33"/>
  <c r="U182" i="33"/>
  <c r="AB182" i="33"/>
  <c r="BT182" i="33" s="1"/>
  <c r="AG182" i="33"/>
  <c r="AE182" i="33"/>
  <c r="Z182" i="33"/>
  <c r="AJ12" i="33"/>
  <c r="BU12" i="33" s="1"/>
  <c r="AA12" i="33"/>
  <c r="V12" i="33"/>
  <c r="Z12" i="33"/>
  <c r="AE12" i="33"/>
  <c r="W12" i="33"/>
  <c r="U12" i="33"/>
  <c r="X12" i="33" s="1"/>
  <c r="AB12" i="33"/>
  <c r="AF12" i="33"/>
  <c r="AG12" i="33"/>
  <c r="AJ20" i="33"/>
  <c r="BU20" i="33" s="1"/>
  <c r="V20" i="33"/>
  <c r="AA20" i="33"/>
  <c r="Z20" i="33"/>
  <c r="AF20" i="33"/>
  <c r="AB20" i="33"/>
  <c r="AG20" i="33"/>
  <c r="AE20" i="33"/>
  <c r="U20" i="33"/>
  <c r="W20" i="33"/>
  <c r="AJ24" i="33"/>
  <c r="BU24" i="33" s="1"/>
  <c r="AA24" i="33"/>
  <c r="V24" i="33"/>
  <c r="W24" i="33"/>
  <c r="U24" i="33"/>
  <c r="AF24" i="33"/>
  <c r="AE24" i="33"/>
  <c r="Z24" i="33"/>
  <c r="AB24" i="33"/>
  <c r="AG24" i="33"/>
  <c r="AJ26" i="33"/>
  <c r="BU26" i="33" s="1"/>
  <c r="AF26" i="33"/>
  <c r="W26" i="33"/>
  <c r="AE26" i="33"/>
  <c r="AA26" i="33"/>
  <c r="Z26" i="33"/>
  <c r="V26" i="33"/>
  <c r="AG26" i="33"/>
  <c r="AB26" i="33"/>
  <c r="BT26" i="33" s="1"/>
  <c r="U26" i="33"/>
  <c r="AJ43" i="33"/>
  <c r="BU43" i="33" s="1"/>
  <c r="AF43" i="33"/>
  <c r="V43" i="33"/>
  <c r="AA43" i="33"/>
  <c r="AE43" i="33"/>
  <c r="U43" i="33"/>
  <c r="AB43" i="33"/>
  <c r="BT43" i="33" s="1"/>
  <c r="W43" i="33"/>
  <c r="AG43" i="33"/>
  <c r="Z43" i="33"/>
  <c r="AJ45" i="33"/>
  <c r="BU45" i="33" s="1"/>
  <c r="AF45" i="33"/>
  <c r="AA45" i="33"/>
  <c r="W45" i="33"/>
  <c r="V45" i="33"/>
  <c r="AG45" i="33"/>
  <c r="AE45" i="33"/>
  <c r="AB45" i="33"/>
  <c r="BT45" i="33" s="1"/>
  <c r="Z45" i="33"/>
  <c r="U45" i="33"/>
  <c r="AJ56" i="33"/>
  <c r="BU56" i="33" s="1"/>
  <c r="V56" i="33"/>
  <c r="AF56" i="33"/>
  <c r="AE56" i="33"/>
  <c r="AA56" i="33"/>
  <c r="Z56" i="33"/>
  <c r="W56" i="33"/>
  <c r="U56" i="33"/>
  <c r="AG56" i="33"/>
  <c r="AB56" i="33"/>
  <c r="BT56" i="33" s="1"/>
  <c r="AJ58" i="33"/>
  <c r="BU58" i="33" s="1"/>
  <c r="V58" i="33"/>
  <c r="W58" i="33"/>
  <c r="AF58" i="33"/>
  <c r="AA58" i="33"/>
  <c r="U58" i="33"/>
  <c r="Z58" i="33"/>
  <c r="AE58" i="33"/>
  <c r="AG58" i="33"/>
  <c r="AB58" i="33"/>
  <c r="AJ60" i="33"/>
  <c r="BU60" i="33" s="1"/>
  <c r="V60" i="33"/>
  <c r="AA60" i="33"/>
  <c r="AF60" i="33"/>
  <c r="Z60" i="33"/>
  <c r="AG60" i="33"/>
  <c r="W60" i="33"/>
  <c r="U60" i="33"/>
  <c r="AE60" i="33"/>
  <c r="AB60" i="33"/>
  <c r="AJ64" i="33"/>
  <c r="BU64" i="33" s="1"/>
  <c r="V64" i="33"/>
  <c r="AF64" i="33"/>
  <c r="W64" i="33"/>
  <c r="AE64" i="33"/>
  <c r="Z64" i="33"/>
  <c r="AG64" i="33"/>
  <c r="AA64" i="33"/>
  <c r="AB64" i="33"/>
  <c r="BT64" i="33" s="1"/>
  <c r="U64" i="33"/>
  <c r="AJ66" i="33"/>
  <c r="BU66" i="33" s="1"/>
  <c r="AA66" i="33"/>
  <c r="V66" i="33"/>
  <c r="AF66" i="33"/>
  <c r="AE66" i="33"/>
  <c r="Z66" i="33"/>
  <c r="U66" i="33"/>
  <c r="W66" i="33"/>
  <c r="AB66" i="33"/>
  <c r="AG66" i="33"/>
  <c r="AJ68" i="33"/>
  <c r="BU68" i="33" s="1"/>
  <c r="V68" i="33"/>
  <c r="AA68" i="33"/>
  <c r="W68" i="33"/>
  <c r="AF68" i="33"/>
  <c r="Z68" i="33"/>
  <c r="AE68" i="33"/>
  <c r="U68" i="33"/>
  <c r="AG68" i="33"/>
  <c r="AB68" i="33"/>
  <c r="AJ72" i="33"/>
  <c r="BU72" i="33" s="1"/>
  <c r="U72" i="33"/>
  <c r="V72" i="33"/>
  <c r="AF72" i="33"/>
  <c r="W72" i="33"/>
  <c r="AE72" i="33"/>
  <c r="Z72" i="33"/>
  <c r="AG72" i="33"/>
  <c r="AA72" i="33"/>
  <c r="AB72" i="33"/>
  <c r="BT72" i="33" s="1"/>
  <c r="AJ74" i="33"/>
  <c r="BU74" i="33" s="1"/>
  <c r="AA74" i="33"/>
  <c r="V74" i="33"/>
  <c r="AF74" i="33"/>
  <c r="AE74" i="33"/>
  <c r="Z74" i="33"/>
  <c r="AB74" i="33"/>
  <c r="BT74" i="33" s="1"/>
  <c r="U74" i="33"/>
  <c r="AG74" i="33"/>
  <c r="W74" i="33"/>
  <c r="AJ76" i="33"/>
  <c r="BU76" i="33" s="1"/>
  <c r="U76" i="33"/>
  <c r="AF76" i="33"/>
  <c r="V76" i="33"/>
  <c r="AA76" i="33"/>
  <c r="AB76" i="33"/>
  <c r="BT76" i="33" s="1"/>
  <c r="Z76" i="33"/>
  <c r="AG76" i="33"/>
  <c r="AE76" i="33"/>
  <c r="W76" i="33"/>
  <c r="X76" i="33" s="1"/>
  <c r="AJ78" i="33"/>
  <c r="BU78" i="33" s="1"/>
  <c r="AA78" i="33"/>
  <c r="AG78" i="33"/>
  <c r="V78" i="33"/>
  <c r="Z78" i="33"/>
  <c r="AE78" i="33"/>
  <c r="AF78" i="33"/>
  <c r="W78" i="33"/>
  <c r="AB78" i="33"/>
  <c r="BT78" i="33" s="1"/>
  <c r="U78" i="33"/>
  <c r="AJ82" i="33"/>
  <c r="BU82" i="33" s="1"/>
  <c r="AA82" i="33"/>
  <c r="V82" i="33"/>
  <c r="W82" i="33"/>
  <c r="AF82" i="33"/>
  <c r="AE82" i="33"/>
  <c r="Z82" i="33"/>
  <c r="AB82" i="33"/>
  <c r="U82" i="33"/>
  <c r="AG82" i="33"/>
  <c r="AJ86" i="33"/>
  <c r="BU86" i="33" s="1"/>
  <c r="AA86" i="33"/>
  <c r="V86" i="33"/>
  <c r="Z86" i="33"/>
  <c r="AB86" i="33"/>
  <c r="BT86" i="33" s="1"/>
  <c r="U86" i="33"/>
  <c r="AE86" i="33"/>
  <c r="AF86" i="33"/>
  <c r="W86" i="33"/>
  <c r="AG86" i="33"/>
  <c r="AJ88" i="33"/>
  <c r="BU88" i="33" s="1"/>
  <c r="AA88" i="33"/>
  <c r="AE88" i="33"/>
  <c r="V88" i="33"/>
  <c r="AF88" i="33"/>
  <c r="U88" i="33"/>
  <c r="AG88" i="33"/>
  <c r="AH88" i="33" s="1"/>
  <c r="Z88" i="33"/>
  <c r="AB88" i="33"/>
  <c r="W88" i="33"/>
  <c r="AJ90" i="33"/>
  <c r="BU90" i="33" s="1"/>
  <c r="AA90" i="33"/>
  <c r="V90" i="33"/>
  <c r="W90" i="33"/>
  <c r="AF90" i="33"/>
  <c r="AG90" i="33"/>
  <c r="U90" i="33"/>
  <c r="AB90" i="33"/>
  <c r="BT90" i="33" s="1"/>
  <c r="Z90" i="33"/>
  <c r="AE90" i="33"/>
  <c r="AJ92" i="33"/>
  <c r="BU92" i="33" s="1"/>
  <c r="V92" i="33"/>
  <c r="AA92" i="33"/>
  <c r="AE92" i="33"/>
  <c r="AG92" i="33"/>
  <c r="Z92" i="33"/>
  <c r="AB92" i="33"/>
  <c r="BT92" i="33" s="1"/>
  <c r="AF92" i="33"/>
  <c r="W92" i="33"/>
  <c r="U92" i="33"/>
  <c r="AJ94" i="33"/>
  <c r="BU94" i="33" s="1"/>
  <c r="AA94" i="33"/>
  <c r="AE94" i="33"/>
  <c r="V94" i="33"/>
  <c r="AG94" i="33"/>
  <c r="AH94" i="33" s="1"/>
  <c r="W94" i="33"/>
  <c r="AB94" i="33"/>
  <c r="BT94" i="33" s="1"/>
  <c r="AF94" i="33"/>
  <c r="Z94" i="33"/>
  <c r="U94" i="33"/>
  <c r="AJ96" i="33"/>
  <c r="BU96" i="33" s="1"/>
  <c r="AA96" i="33"/>
  <c r="W96" i="33"/>
  <c r="V96" i="33"/>
  <c r="AF96" i="33"/>
  <c r="Z96" i="33"/>
  <c r="AE96" i="33"/>
  <c r="BR96" i="33" s="1"/>
  <c r="AG96" i="33"/>
  <c r="AB96" i="33"/>
  <c r="U96" i="33"/>
  <c r="AJ98" i="33"/>
  <c r="BU98" i="33" s="1"/>
  <c r="V98" i="33"/>
  <c r="AF98" i="33"/>
  <c r="AA98" i="33"/>
  <c r="AE98" i="33"/>
  <c r="U98" i="33"/>
  <c r="Z98" i="33"/>
  <c r="W98" i="33"/>
  <c r="AG98" i="33"/>
  <c r="AB98" i="33"/>
  <c r="AJ100" i="33"/>
  <c r="BU100" i="33" s="1"/>
  <c r="AF100" i="33"/>
  <c r="AG100" i="33"/>
  <c r="AA100" i="33"/>
  <c r="AE100" i="33"/>
  <c r="V100" i="33"/>
  <c r="W100" i="33"/>
  <c r="Z100" i="33"/>
  <c r="U100" i="33"/>
  <c r="AB100" i="33"/>
  <c r="BT100" i="33" s="1"/>
  <c r="AJ102" i="33"/>
  <c r="BU102" i="33" s="1"/>
  <c r="AA102" i="33"/>
  <c r="V102" i="33"/>
  <c r="U102" i="33"/>
  <c r="BP102" i="33" s="1"/>
  <c r="AB102" i="33"/>
  <c r="BT102" i="33" s="1"/>
  <c r="AG102" i="33"/>
  <c r="W102" i="33"/>
  <c r="AE102" i="33"/>
  <c r="Z102" i="33"/>
  <c r="AF102" i="33"/>
  <c r="AJ104" i="33"/>
  <c r="BU104" i="33" s="1"/>
  <c r="AA104" i="33"/>
  <c r="U104" i="33"/>
  <c r="BP104" i="33" s="1"/>
  <c r="V104" i="33"/>
  <c r="AG104" i="33"/>
  <c r="AF104" i="33"/>
  <c r="AE104" i="33"/>
  <c r="W104" i="33"/>
  <c r="Z104" i="33"/>
  <c r="AB104" i="33"/>
  <c r="BT104" i="33" s="1"/>
  <c r="AJ108" i="33"/>
  <c r="BU108" i="33" s="1"/>
  <c r="AA108" i="33"/>
  <c r="Z108" i="33"/>
  <c r="AF108" i="33"/>
  <c r="U108" i="33"/>
  <c r="AE108" i="33"/>
  <c r="AB108" i="33"/>
  <c r="BT108" i="33" s="1"/>
  <c r="AG108" i="33"/>
  <c r="V108" i="33"/>
  <c r="W108" i="33"/>
  <c r="AJ110" i="33"/>
  <c r="BU110" i="33" s="1"/>
  <c r="V110" i="33"/>
  <c r="Z110" i="33"/>
  <c r="AA110" i="33"/>
  <c r="AG110" i="33"/>
  <c r="AF110" i="33"/>
  <c r="AB110" i="33"/>
  <c r="BT110" i="33" s="1"/>
  <c r="U110" i="33"/>
  <c r="W110" i="33"/>
  <c r="AE110" i="33"/>
  <c r="AJ112" i="33"/>
  <c r="BU112" i="33" s="1"/>
  <c r="V112" i="33"/>
  <c r="AG112" i="33"/>
  <c r="AF112" i="33"/>
  <c r="AA112" i="33"/>
  <c r="AB112" i="33"/>
  <c r="W112" i="33"/>
  <c r="AE112" i="33"/>
  <c r="U112" i="33"/>
  <c r="Z112" i="33"/>
  <c r="AJ116" i="33"/>
  <c r="BU116" i="33" s="1"/>
  <c r="AF116" i="33"/>
  <c r="Z116" i="33"/>
  <c r="V116" i="33"/>
  <c r="AA116" i="33"/>
  <c r="AB116" i="33"/>
  <c r="BT116" i="33" s="1"/>
  <c r="W116" i="33"/>
  <c r="U116" i="33"/>
  <c r="AE116" i="33"/>
  <c r="AG116" i="33"/>
  <c r="AJ118" i="33"/>
  <c r="BU118" i="33" s="1"/>
  <c r="AF118" i="33"/>
  <c r="AA118" i="33"/>
  <c r="Z118" i="33"/>
  <c r="V118" i="33"/>
  <c r="AG118" i="33"/>
  <c r="AE118" i="33"/>
  <c r="AB118" i="33"/>
  <c r="BT118" i="33" s="1"/>
  <c r="U118" i="33"/>
  <c r="W118" i="33"/>
  <c r="AJ120" i="33"/>
  <c r="BU120" i="33" s="1"/>
  <c r="AF120" i="33"/>
  <c r="AA120" i="33"/>
  <c r="V120" i="33"/>
  <c r="AE120" i="33"/>
  <c r="Z120" i="33"/>
  <c r="AG120" i="33"/>
  <c r="AB120" i="33"/>
  <c r="U120" i="33"/>
  <c r="W120" i="33"/>
  <c r="AJ124" i="33"/>
  <c r="BU124" i="33" s="1"/>
  <c r="AA124" i="33"/>
  <c r="Z124" i="33"/>
  <c r="AF124" i="33"/>
  <c r="V124" i="33"/>
  <c r="AE124" i="33"/>
  <c r="AG124" i="33"/>
  <c r="U124" i="33"/>
  <c r="AB124" i="33"/>
  <c r="BT124" i="33" s="1"/>
  <c r="W124" i="33"/>
  <c r="AJ126" i="33"/>
  <c r="BU126" i="33" s="1"/>
  <c r="V126" i="33"/>
  <c r="U126" i="33"/>
  <c r="BP126" i="33" s="1"/>
  <c r="AF126" i="33"/>
  <c r="AA126" i="33"/>
  <c r="W126" i="33"/>
  <c r="AB126" i="33"/>
  <c r="BT126" i="33" s="1"/>
  <c r="AG126" i="33"/>
  <c r="AE126" i="33"/>
  <c r="Z126" i="33"/>
  <c r="AJ128" i="33"/>
  <c r="BU128" i="33" s="1"/>
  <c r="V128" i="33"/>
  <c r="AF128" i="33"/>
  <c r="AA128" i="33"/>
  <c r="Z128" i="33"/>
  <c r="U128" i="33"/>
  <c r="AG128" i="33"/>
  <c r="AE128" i="33"/>
  <c r="AB128" i="33"/>
  <c r="BT128" i="33" s="1"/>
  <c r="W128" i="33"/>
  <c r="AJ130" i="33"/>
  <c r="BU130" i="33" s="1"/>
  <c r="W130" i="33"/>
  <c r="AA130" i="33"/>
  <c r="U130" i="33"/>
  <c r="AF130" i="33"/>
  <c r="Z130" i="33"/>
  <c r="AE130" i="33"/>
  <c r="V130" i="33"/>
  <c r="AG130" i="33"/>
  <c r="AB130" i="33"/>
  <c r="AJ132" i="33"/>
  <c r="BU132" i="33" s="1"/>
  <c r="AA132" i="33"/>
  <c r="AF132" i="33"/>
  <c r="AE132" i="33"/>
  <c r="Z132" i="33"/>
  <c r="V132" i="33"/>
  <c r="AG132" i="33"/>
  <c r="U132" i="33"/>
  <c r="W132" i="33"/>
  <c r="AB132" i="33"/>
  <c r="BT132" i="33" s="1"/>
  <c r="AJ134" i="33"/>
  <c r="BU134" i="33" s="1"/>
  <c r="AF134" i="33"/>
  <c r="AA134" i="33"/>
  <c r="V134" i="33"/>
  <c r="AB134" i="33"/>
  <c r="AG134" i="33"/>
  <c r="U134" i="33"/>
  <c r="Z134" i="33"/>
  <c r="AE134" i="33"/>
  <c r="W134" i="33"/>
  <c r="AJ138" i="33"/>
  <c r="BU138" i="33" s="1"/>
  <c r="AA138" i="33"/>
  <c r="V138" i="33"/>
  <c r="AF138" i="33"/>
  <c r="Z138" i="33"/>
  <c r="AB138" i="33"/>
  <c r="BT138" i="33" s="1"/>
  <c r="U138" i="33"/>
  <c r="AE138" i="33"/>
  <c r="AG138" i="33"/>
  <c r="W138" i="33"/>
  <c r="AJ171" i="33"/>
  <c r="BU171" i="33" s="1"/>
  <c r="Z171" i="33"/>
  <c r="AF171" i="33"/>
  <c r="V171" i="33"/>
  <c r="AA171" i="33"/>
  <c r="AB171" i="33"/>
  <c r="BT171" i="33" s="1"/>
  <c r="AE171" i="33"/>
  <c r="W171" i="33"/>
  <c r="U171" i="33"/>
  <c r="AG171" i="33"/>
  <c r="AJ188" i="33"/>
  <c r="BU188" i="33" s="1"/>
  <c r="AF188" i="33"/>
  <c r="AA188" i="33"/>
  <c r="V188" i="33"/>
  <c r="AE188" i="33"/>
  <c r="U188" i="33"/>
  <c r="W188" i="33"/>
  <c r="AG188" i="33"/>
  <c r="Z188" i="33"/>
  <c r="AB188" i="33"/>
  <c r="AJ190" i="33"/>
  <c r="BU190" i="33" s="1"/>
  <c r="V190" i="33"/>
  <c r="AF190" i="33"/>
  <c r="AA190" i="33"/>
  <c r="AB190" i="33"/>
  <c r="BT190" i="33" s="1"/>
  <c r="AG190" i="33"/>
  <c r="U190" i="33"/>
  <c r="Z190" i="33"/>
  <c r="W190" i="33"/>
  <c r="AE190" i="33"/>
  <c r="AJ192" i="33"/>
  <c r="BU192" i="33" s="1"/>
  <c r="AF192" i="33"/>
  <c r="V192" i="33"/>
  <c r="AE192" i="33"/>
  <c r="AA192" i="33"/>
  <c r="U192" i="33"/>
  <c r="W192" i="33"/>
  <c r="Z192" i="33"/>
  <c r="AG192" i="33"/>
  <c r="AB192" i="33"/>
  <c r="AJ194" i="33"/>
  <c r="BU194" i="33" s="1"/>
  <c r="AA194" i="33"/>
  <c r="W194" i="33"/>
  <c r="AF194" i="33"/>
  <c r="V194" i="33"/>
  <c r="AG194" i="33"/>
  <c r="AE194" i="33"/>
  <c r="AB194" i="33"/>
  <c r="Z194" i="33"/>
  <c r="U194" i="33"/>
  <c r="AJ196" i="33"/>
  <c r="BU196" i="33" s="1"/>
  <c r="AF196" i="33"/>
  <c r="V196" i="33"/>
  <c r="AA196" i="33"/>
  <c r="U196" i="33"/>
  <c r="Z196" i="33"/>
  <c r="AE196" i="33"/>
  <c r="AB196" i="33"/>
  <c r="BT196" i="33" s="1"/>
  <c r="W196" i="33"/>
  <c r="AG196" i="33"/>
  <c r="AJ11" i="33"/>
  <c r="BU11" i="33" s="1"/>
  <c r="AF11" i="33"/>
  <c r="AA11" i="33"/>
  <c r="V11" i="33"/>
  <c r="AE11" i="33"/>
  <c r="U11" i="33"/>
  <c r="AG11" i="33"/>
  <c r="AH11" i="33" s="1"/>
  <c r="AB11" i="33"/>
  <c r="W11" i="33"/>
  <c r="Z11" i="33"/>
  <c r="AJ15" i="33"/>
  <c r="BU15" i="33" s="1"/>
  <c r="V15" i="33"/>
  <c r="U15" i="33"/>
  <c r="AF15" i="33"/>
  <c r="AA15" i="33"/>
  <c r="AE15" i="33"/>
  <c r="Z15" i="33"/>
  <c r="W15" i="33"/>
  <c r="AB15" i="33"/>
  <c r="BT15" i="33" s="1"/>
  <c r="AG15" i="33"/>
  <c r="AJ19" i="33"/>
  <c r="BU19" i="33" s="1"/>
  <c r="AF19" i="33"/>
  <c r="V19" i="33"/>
  <c r="U19" i="33"/>
  <c r="AA19" i="33"/>
  <c r="AE19" i="33"/>
  <c r="BR19" i="33" s="1"/>
  <c r="Z19" i="33"/>
  <c r="AB19" i="33"/>
  <c r="AG19" i="33"/>
  <c r="W19" i="33"/>
  <c r="AJ21" i="33"/>
  <c r="BU21" i="33" s="1"/>
  <c r="V21" i="33"/>
  <c r="AA21" i="33"/>
  <c r="W21" i="33"/>
  <c r="AE21" i="33"/>
  <c r="U21" i="33"/>
  <c r="AF21" i="33"/>
  <c r="AB21" i="33"/>
  <c r="BT21" i="33" s="1"/>
  <c r="Z21" i="33"/>
  <c r="AG21" i="33"/>
  <c r="AJ23" i="33"/>
  <c r="BU23" i="33" s="1"/>
  <c r="W23" i="33"/>
  <c r="V23" i="33"/>
  <c r="AF23" i="33"/>
  <c r="AA23" i="33"/>
  <c r="AE23" i="33"/>
  <c r="U23" i="33"/>
  <c r="AB23" i="33"/>
  <c r="AG23" i="33"/>
  <c r="Z23" i="33"/>
  <c r="AJ25" i="33"/>
  <c r="BU25" i="33" s="1"/>
  <c r="AA25" i="33"/>
  <c r="V25" i="33"/>
  <c r="AF25" i="33"/>
  <c r="W25" i="33"/>
  <c r="AG25" i="33"/>
  <c r="AE25" i="33"/>
  <c r="AB25" i="33"/>
  <c r="BT25" i="33" s="1"/>
  <c r="Z25" i="33"/>
  <c r="U25" i="33"/>
  <c r="AJ27" i="33"/>
  <c r="BU27" i="33" s="1"/>
  <c r="AA27" i="33"/>
  <c r="AE27" i="33"/>
  <c r="AH27" i="33" s="1"/>
  <c r="AF27" i="33"/>
  <c r="U27" i="33"/>
  <c r="V27" i="33"/>
  <c r="AB27" i="33"/>
  <c r="BT27" i="33" s="1"/>
  <c r="W27" i="33"/>
  <c r="Z27" i="33"/>
  <c r="AG27" i="33"/>
  <c r="AJ42" i="33"/>
  <c r="BU42" i="33" s="1"/>
  <c r="AF42" i="33"/>
  <c r="AA42" i="33"/>
  <c r="V42" i="33"/>
  <c r="AE42" i="33"/>
  <c r="Z42" i="33"/>
  <c r="AB42" i="33"/>
  <c r="BT42" i="33" s="1"/>
  <c r="AG42" i="33"/>
  <c r="W42" i="33"/>
  <c r="U42" i="33"/>
  <c r="AJ44" i="33"/>
  <c r="BU44" i="33" s="1"/>
  <c r="V44" i="33"/>
  <c r="AA44" i="33"/>
  <c r="U44" i="33"/>
  <c r="AE44" i="33"/>
  <c r="W44" i="33"/>
  <c r="Z44" i="33"/>
  <c r="AG44" i="33"/>
  <c r="AB44" i="33"/>
  <c r="AF44" i="33"/>
  <c r="AJ53" i="33"/>
  <c r="BU53" i="33" s="1"/>
  <c r="AB53" i="33"/>
  <c r="AF53" i="33"/>
  <c r="AA53" i="33"/>
  <c r="BT53" i="33" s="1"/>
  <c r="V53" i="33"/>
  <c r="AG53" i="33"/>
  <c r="W53" i="33"/>
  <c r="AE53" i="33"/>
  <c r="U53" i="33"/>
  <c r="Z53" i="33"/>
  <c r="AJ59" i="33"/>
  <c r="BU59" i="33" s="1"/>
  <c r="AA59" i="33"/>
  <c r="W59" i="33"/>
  <c r="AE59" i="33"/>
  <c r="AF59" i="33"/>
  <c r="U59" i="33"/>
  <c r="V59" i="33"/>
  <c r="AG59" i="33"/>
  <c r="AB59" i="33"/>
  <c r="Z59" i="33"/>
  <c r="AJ69" i="33"/>
  <c r="BU69" i="33" s="1"/>
  <c r="AF69" i="33"/>
  <c r="AA69" i="33"/>
  <c r="V69" i="33"/>
  <c r="U69" i="33"/>
  <c r="BP69" i="33" s="1"/>
  <c r="AE69" i="33"/>
  <c r="AG69" i="33"/>
  <c r="Z69" i="33"/>
  <c r="AB69" i="33"/>
  <c r="BT69" i="33" s="1"/>
  <c r="W69" i="33"/>
  <c r="AJ73" i="33"/>
  <c r="BU73" i="33" s="1"/>
  <c r="AF73" i="33"/>
  <c r="W73" i="33"/>
  <c r="AA73" i="33"/>
  <c r="V73" i="33"/>
  <c r="AB73" i="33"/>
  <c r="BT73" i="33" s="1"/>
  <c r="AG73" i="33"/>
  <c r="AE73" i="33"/>
  <c r="U73" i="33"/>
  <c r="Z73" i="33"/>
  <c r="AJ77" i="33"/>
  <c r="BU77" i="33" s="1"/>
  <c r="AF77" i="33"/>
  <c r="AA77" i="33"/>
  <c r="V77" i="33"/>
  <c r="U77" i="33"/>
  <c r="BP77" i="33" s="1"/>
  <c r="AG77" i="33"/>
  <c r="Z77" i="33"/>
  <c r="W77" i="33"/>
  <c r="AE77" i="33"/>
  <c r="AB77" i="33"/>
  <c r="AJ83" i="33"/>
  <c r="BU83" i="33" s="1"/>
  <c r="V83" i="33"/>
  <c r="AA83" i="33"/>
  <c r="Z83" i="33"/>
  <c r="AF83" i="33"/>
  <c r="AE83" i="33"/>
  <c r="U83" i="33"/>
  <c r="AB83" i="33"/>
  <c r="AG83" i="33"/>
  <c r="W83" i="33"/>
  <c r="AJ87" i="33"/>
  <c r="BU87" i="33" s="1"/>
  <c r="AF87" i="33"/>
  <c r="AA87" i="33"/>
  <c r="W87" i="33"/>
  <c r="AE87" i="33"/>
  <c r="V87" i="33"/>
  <c r="U87" i="33"/>
  <c r="Z87" i="33"/>
  <c r="AG87" i="33"/>
  <c r="AB87" i="33"/>
  <c r="AJ91" i="33"/>
  <c r="BU91" i="33" s="1"/>
  <c r="AF91" i="33"/>
  <c r="V91" i="33"/>
  <c r="AA91" i="33"/>
  <c r="U91" i="33"/>
  <c r="AB91" i="33"/>
  <c r="BT91" i="33" s="1"/>
  <c r="W91" i="33"/>
  <c r="Z91" i="33"/>
  <c r="AE91" i="33"/>
  <c r="AG91" i="33"/>
  <c r="AJ95" i="33"/>
  <c r="BU95" i="33" s="1"/>
  <c r="AF95" i="33"/>
  <c r="W95" i="33"/>
  <c r="Z95" i="33"/>
  <c r="U95" i="33"/>
  <c r="AA95" i="33"/>
  <c r="AE95" i="33"/>
  <c r="V95" i="33"/>
  <c r="AG95" i="33"/>
  <c r="AB95" i="33"/>
  <c r="BT95" i="33" s="1"/>
  <c r="AJ103" i="33"/>
  <c r="BU103" i="33" s="1"/>
  <c r="V103" i="33"/>
  <c r="W103" i="33"/>
  <c r="AF103" i="33"/>
  <c r="AE103" i="33"/>
  <c r="Z103" i="33"/>
  <c r="U103" i="33"/>
  <c r="AB103" i="33"/>
  <c r="AG103" i="33"/>
  <c r="AA103" i="33"/>
  <c r="AJ111" i="33"/>
  <c r="BU111" i="33" s="1"/>
  <c r="V111" i="33"/>
  <c r="U111" i="33"/>
  <c r="AF111" i="33"/>
  <c r="AA111" i="33"/>
  <c r="AE111" i="33"/>
  <c r="AG111" i="33"/>
  <c r="Z111" i="33"/>
  <c r="W111" i="33"/>
  <c r="AB111" i="33"/>
  <c r="AJ119" i="33"/>
  <c r="BU119" i="33" s="1"/>
  <c r="V119" i="33"/>
  <c r="AE119" i="33"/>
  <c r="BR119" i="33" s="1"/>
  <c r="AF119" i="33"/>
  <c r="Z119" i="33"/>
  <c r="AA119" i="33"/>
  <c r="AB119" i="33"/>
  <c r="BT119" i="33" s="1"/>
  <c r="W119" i="33"/>
  <c r="AG119" i="33"/>
  <c r="U119" i="33"/>
  <c r="AJ127" i="33"/>
  <c r="BU127" i="33" s="1"/>
  <c r="V127" i="33"/>
  <c r="U127" i="33"/>
  <c r="AF127" i="33"/>
  <c r="AE127" i="33"/>
  <c r="AG127" i="33"/>
  <c r="W127" i="33"/>
  <c r="AA127" i="33"/>
  <c r="Z127" i="33"/>
  <c r="AB127" i="33"/>
  <c r="AJ168" i="33"/>
  <c r="BU168" i="33" s="1"/>
  <c r="AF168" i="33"/>
  <c r="AA168" i="33"/>
  <c r="Z168" i="33"/>
  <c r="U168" i="33"/>
  <c r="W168" i="33"/>
  <c r="AE168" i="33"/>
  <c r="V168" i="33"/>
  <c r="AG168" i="33"/>
  <c r="AB168" i="33"/>
  <c r="AJ170" i="33"/>
  <c r="BU170" i="33" s="1"/>
  <c r="AA170" i="33"/>
  <c r="V170" i="33"/>
  <c r="AF170" i="33"/>
  <c r="U170" i="33"/>
  <c r="W170" i="33"/>
  <c r="AE170" i="33"/>
  <c r="AB170" i="33"/>
  <c r="BT170" i="33" s="1"/>
  <c r="Z170" i="33"/>
  <c r="AG170" i="33"/>
  <c r="AJ189" i="33"/>
  <c r="BU189" i="33" s="1"/>
  <c r="AA189" i="33"/>
  <c r="AB189" i="33"/>
  <c r="AF189" i="33"/>
  <c r="Z189" i="33"/>
  <c r="V189" i="33"/>
  <c r="AE189" i="33"/>
  <c r="U189" i="33"/>
  <c r="AG189" i="33"/>
  <c r="W189" i="33"/>
  <c r="AJ197" i="33"/>
  <c r="BU197" i="33" s="1"/>
  <c r="AF197" i="33"/>
  <c r="AB197" i="33"/>
  <c r="AA197" i="33"/>
  <c r="BT197" i="33" s="1"/>
  <c r="V197" i="33"/>
  <c r="U197" i="33"/>
  <c r="Z197" i="33"/>
  <c r="W197" i="33"/>
  <c r="AE197" i="33"/>
  <c r="AG197" i="33"/>
  <c r="AJ31" i="33"/>
  <c r="BU31" i="33" s="1"/>
  <c r="V31" i="33"/>
  <c r="AF31" i="33"/>
  <c r="AA31" i="33"/>
  <c r="AE31" i="33"/>
  <c r="U31" i="33"/>
  <c r="AG31" i="33"/>
  <c r="W31" i="33"/>
  <c r="Z31" i="33"/>
  <c r="AB31" i="33"/>
  <c r="BT31" i="33" s="1"/>
  <c r="AJ33" i="33"/>
  <c r="BU33" i="33" s="1"/>
  <c r="V33" i="33"/>
  <c r="AF33" i="33"/>
  <c r="AA33" i="33"/>
  <c r="AB33" i="33"/>
  <c r="BT33" i="33" s="1"/>
  <c r="W33" i="33"/>
  <c r="U33" i="33"/>
  <c r="Z33" i="33"/>
  <c r="AG33" i="33"/>
  <c r="AE33" i="33"/>
  <c r="AJ37" i="33"/>
  <c r="BU37" i="33" s="1"/>
  <c r="V37" i="33"/>
  <c r="AF37" i="33"/>
  <c r="AA37" i="33"/>
  <c r="W37" i="33"/>
  <c r="AE37" i="33"/>
  <c r="U37" i="33"/>
  <c r="AB37" i="33"/>
  <c r="BT37" i="33" s="1"/>
  <c r="Z37" i="33"/>
  <c r="AG37" i="33"/>
  <c r="AJ41" i="33"/>
  <c r="BU41" i="33" s="1"/>
  <c r="AA41" i="33"/>
  <c r="V41" i="33"/>
  <c r="AG41" i="33"/>
  <c r="AB41" i="33"/>
  <c r="BT41" i="33" s="1"/>
  <c r="AF41" i="33"/>
  <c r="W41" i="33"/>
  <c r="AE41" i="33"/>
  <c r="U41" i="33"/>
  <c r="Z41" i="33"/>
  <c r="AJ48" i="33"/>
  <c r="BU48" i="33" s="1"/>
  <c r="U48" i="33"/>
  <c r="AA48" i="33"/>
  <c r="V48" i="33"/>
  <c r="AF48" i="33"/>
  <c r="AG48" i="33"/>
  <c r="AE48" i="33"/>
  <c r="Z48" i="33"/>
  <c r="AB48" i="33"/>
  <c r="W48" i="33"/>
  <c r="X48" i="33" s="1"/>
  <c r="AJ50" i="33"/>
  <c r="BU50" i="33" s="1"/>
  <c r="W50" i="33"/>
  <c r="AF50" i="33"/>
  <c r="AA50" i="33"/>
  <c r="V50" i="33"/>
  <c r="AE50" i="33"/>
  <c r="Z50" i="33"/>
  <c r="AB50" i="33"/>
  <c r="BT50" i="33" s="1"/>
  <c r="U50" i="33"/>
  <c r="AG50" i="33"/>
  <c r="AJ28" i="33"/>
  <c r="BU28" i="33" s="1"/>
  <c r="V28" i="33"/>
  <c r="AA28" i="33"/>
  <c r="BT28" i="33" s="1"/>
  <c r="AB28" i="33"/>
  <c r="W28" i="33"/>
  <c r="AE28" i="33"/>
  <c r="AF28" i="33"/>
  <c r="Z28" i="33"/>
  <c r="U28" i="33"/>
  <c r="AG28" i="33"/>
  <c r="AJ30" i="33"/>
  <c r="BU30" i="33" s="1"/>
  <c r="AF30" i="33"/>
  <c r="AG30" i="33"/>
  <c r="AA30" i="33"/>
  <c r="V30" i="33"/>
  <c r="U30" i="33"/>
  <c r="W30" i="33"/>
  <c r="AE30" i="33"/>
  <c r="AB30" i="33"/>
  <c r="BT30" i="33" s="1"/>
  <c r="Z30" i="33"/>
  <c r="AJ32" i="33"/>
  <c r="BU32" i="33" s="1"/>
  <c r="V32" i="33"/>
  <c r="AF32" i="33"/>
  <c r="AA32" i="33"/>
  <c r="AE32" i="33"/>
  <c r="Z32" i="33"/>
  <c r="U32" i="33"/>
  <c r="AB32" i="33"/>
  <c r="BT32" i="33" s="1"/>
  <c r="W32" i="33"/>
  <c r="AG32" i="33"/>
  <c r="AJ34" i="33"/>
  <c r="BU34" i="33" s="1"/>
  <c r="AA34" i="33"/>
  <c r="V34" i="33"/>
  <c r="AF34" i="33"/>
  <c r="W34" i="33"/>
  <c r="U34" i="33"/>
  <c r="AE34" i="33"/>
  <c r="AB34" i="33"/>
  <c r="BT34" i="33" s="1"/>
  <c r="AG34" i="33"/>
  <c r="Z34" i="33"/>
  <c r="AJ40" i="33"/>
  <c r="BU40" i="33" s="1"/>
  <c r="AA40" i="33"/>
  <c r="V40" i="33"/>
  <c r="AF40" i="33"/>
  <c r="AE40" i="33"/>
  <c r="Z40" i="33"/>
  <c r="AG40" i="33"/>
  <c r="AB40" i="33"/>
  <c r="W40" i="33"/>
  <c r="U40" i="33"/>
  <c r="AJ47" i="33"/>
  <c r="BU47" i="33" s="1"/>
  <c r="AA47" i="33"/>
  <c r="V47" i="33"/>
  <c r="AE47" i="33"/>
  <c r="AF47" i="33"/>
  <c r="AG47" i="33"/>
  <c r="U47" i="33"/>
  <c r="AB47" i="33"/>
  <c r="BT47" i="33" s="1"/>
  <c r="W47" i="33"/>
  <c r="Z47" i="33"/>
  <c r="AJ49" i="33"/>
  <c r="BU49" i="33" s="1"/>
  <c r="U49" i="33"/>
  <c r="AF49" i="33"/>
  <c r="AB49" i="33"/>
  <c r="AA49" i="33"/>
  <c r="W49" i="33"/>
  <c r="V49" i="33"/>
  <c r="AG49" i="33"/>
  <c r="AE49" i="33"/>
  <c r="Z49" i="33"/>
  <c r="AJ51" i="33"/>
  <c r="BU51" i="33" s="1"/>
  <c r="W51" i="33"/>
  <c r="AE51" i="33"/>
  <c r="AF51" i="33"/>
  <c r="V51" i="33"/>
  <c r="AA51" i="33"/>
  <c r="U51" i="33"/>
  <c r="Z51" i="33"/>
  <c r="AG51" i="33"/>
  <c r="AH51" i="33" s="1"/>
  <c r="AB51" i="33"/>
  <c r="BT51" i="33" s="1"/>
  <c r="AJ146" i="33"/>
  <c r="BU146" i="33" s="1"/>
  <c r="AA146" i="33"/>
  <c r="AF146" i="33"/>
  <c r="AG146" i="33"/>
  <c r="V146" i="33"/>
  <c r="U146" i="33"/>
  <c r="BP146" i="33" s="1"/>
  <c r="Z146" i="33"/>
  <c r="AE146" i="33"/>
  <c r="W146" i="33"/>
  <c r="AB146" i="33"/>
  <c r="BT146" i="33" s="1"/>
  <c r="AJ150" i="33"/>
  <c r="BU150" i="33" s="1"/>
  <c r="AF150" i="33"/>
  <c r="AA150" i="33"/>
  <c r="V150" i="33"/>
  <c r="U150" i="33"/>
  <c r="AG150" i="33"/>
  <c r="AE150" i="33"/>
  <c r="AB150" i="33"/>
  <c r="BT150" i="33" s="1"/>
  <c r="W150" i="33"/>
  <c r="X150" i="33" s="1"/>
  <c r="Z150" i="33"/>
  <c r="AJ152" i="33"/>
  <c r="BU152" i="33" s="1"/>
  <c r="AA152" i="33"/>
  <c r="V152" i="33"/>
  <c r="AF152" i="33"/>
  <c r="AE152" i="33"/>
  <c r="AG152" i="33"/>
  <c r="U152" i="33"/>
  <c r="W152" i="33"/>
  <c r="Z152" i="33"/>
  <c r="AB152" i="33"/>
  <c r="BT152" i="33" s="1"/>
  <c r="AJ154" i="33"/>
  <c r="BU154" i="33" s="1"/>
  <c r="AA154" i="33"/>
  <c r="V154" i="33"/>
  <c r="AG154" i="33"/>
  <c r="U154" i="33"/>
  <c r="BP154" i="33" s="1"/>
  <c r="W154" i="33"/>
  <c r="AF154" i="33"/>
  <c r="Z154" i="33"/>
  <c r="AB154" i="33"/>
  <c r="BT154" i="33" s="1"/>
  <c r="AE154" i="33"/>
  <c r="AJ160" i="33"/>
  <c r="BU160" i="33" s="1"/>
  <c r="AF160" i="33"/>
  <c r="AB160" i="33"/>
  <c r="BT160" i="33" s="1"/>
  <c r="AA160" i="33"/>
  <c r="AE160" i="33"/>
  <c r="Z160" i="33"/>
  <c r="V160" i="33"/>
  <c r="AG160" i="33"/>
  <c r="U160" i="33"/>
  <c r="W160" i="33"/>
  <c r="AJ162" i="33"/>
  <c r="BU162" i="33" s="1"/>
  <c r="AB162" i="33"/>
  <c r="AA162" i="33"/>
  <c r="V162" i="33"/>
  <c r="U162" i="33"/>
  <c r="AF162" i="33"/>
  <c r="AE162" i="33"/>
  <c r="W162" i="33"/>
  <c r="AG162" i="33"/>
  <c r="Z162" i="33"/>
  <c r="AJ164" i="33"/>
  <c r="BU164" i="33" s="1"/>
  <c r="V164" i="33"/>
  <c r="AF164" i="33"/>
  <c r="AA164" i="33"/>
  <c r="Z164" i="33"/>
  <c r="U164" i="33"/>
  <c r="AB164" i="33"/>
  <c r="BT164" i="33" s="1"/>
  <c r="W164" i="33"/>
  <c r="AE164" i="33"/>
  <c r="AG164" i="33"/>
  <c r="AJ173" i="33"/>
  <c r="BU173" i="33" s="1"/>
  <c r="AF173" i="33"/>
  <c r="V173" i="33"/>
  <c r="Z173" i="33"/>
  <c r="AE173" i="33"/>
  <c r="W173" i="33"/>
  <c r="AG173" i="33"/>
  <c r="U173" i="33"/>
  <c r="AA173" i="33"/>
  <c r="AB173" i="33"/>
  <c r="AJ175" i="33"/>
  <c r="BU175" i="33" s="1"/>
  <c r="AE175" i="33"/>
  <c r="AA175" i="33"/>
  <c r="V175" i="33"/>
  <c r="Z175" i="33"/>
  <c r="U175" i="33"/>
  <c r="AF175" i="33"/>
  <c r="AG175" i="33"/>
  <c r="W175" i="33"/>
  <c r="AB175" i="33"/>
  <c r="AJ179" i="33"/>
  <c r="BU179" i="33" s="1"/>
  <c r="AA179" i="33"/>
  <c r="V179" i="33"/>
  <c r="AF179" i="33"/>
  <c r="AB179" i="33"/>
  <c r="BT179" i="33" s="1"/>
  <c r="AG179" i="33"/>
  <c r="AE179" i="33"/>
  <c r="U179" i="33"/>
  <c r="W179" i="33"/>
  <c r="Z179" i="33"/>
  <c r="AJ181" i="33"/>
  <c r="BU181" i="33" s="1"/>
  <c r="V181" i="33"/>
  <c r="AF181" i="33"/>
  <c r="AA181" i="33"/>
  <c r="U181" i="33"/>
  <c r="AG181" i="33"/>
  <c r="Z181" i="33"/>
  <c r="W181" i="33"/>
  <c r="AE181" i="33"/>
  <c r="AB181" i="33"/>
  <c r="BT181" i="33" s="1"/>
  <c r="AJ202" i="33"/>
  <c r="BU202" i="33" s="1"/>
  <c r="AA202" i="33"/>
  <c r="AF202" i="33"/>
  <c r="V202" i="33"/>
  <c r="U202" i="33"/>
  <c r="W202" i="33"/>
  <c r="AB202" i="33"/>
  <c r="BT202" i="33" s="1"/>
  <c r="Z202" i="33"/>
  <c r="AE202" i="33"/>
  <c r="AG202" i="33"/>
  <c r="AJ183" i="33"/>
  <c r="BU183" i="33" s="1"/>
  <c r="AA183" i="33"/>
  <c r="AE183" i="33"/>
  <c r="BR183" i="33" s="1"/>
  <c r="V183" i="33"/>
  <c r="AG183" i="33"/>
  <c r="AF183" i="33"/>
  <c r="W183" i="33"/>
  <c r="Z183" i="33"/>
  <c r="U183" i="33"/>
  <c r="AB183" i="33"/>
  <c r="BT183" i="33" s="1"/>
  <c r="AJ203" i="33"/>
  <c r="BU203" i="33" s="1"/>
  <c r="Z203" i="33"/>
  <c r="AA203" i="33"/>
  <c r="AF203" i="33"/>
  <c r="V203" i="33"/>
  <c r="AG203" i="33"/>
  <c r="W203" i="33"/>
  <c r="AE203" i="33"/>
  <c r="AB203" i="33"/>
  <c r="BT203" i="33" s="1"/>
  <c r="U203" i="33"/>
  <c r="K4" i="33"/>
  <c r="E4" i="36"/>
  <c r="G4" i="36" s="1"/>
  <c r="J4" i="33"/>
  <c r="D4" i="36"/>
  <c r="J5" i="33"/>
  <c r="L5" i="33" s="1"/>
  <c r="F3" i="36"/>
  <c r="D3" i="36"/>
  <c r="E3" i="36"/>
  <c r="C3" i="36"/>
  <c r="K5" i="33"/>
  <c r="G3" i="36"/>
  <c r="J7" i="33"/>
  <c r="L7" i="33" s="1"/>
  <c r="K7" i="33"/>
  <c r="K6" i="33"/>
  <c r="J6" i="33"/>
  <c r="L6" i="33" s="1"/>
  <c r="R138" i="33"/>
  <c r="Q138" i="33"/>
  <c r="P138" i="33"/>
  <c r="R192" i="33"/>
  <c r="Q192" i="33"/>
  <c r="P192" i="33"/>
  <c r="Q47" i="33"/>
  <c r="P47" i="33"/>
  <c r="R47" i="33"/>
  <c r="Q58" i="33"/>
  <c r="R58" i="33"/>
  <c r="BS58" i="33" s="1"/>
  <c r="P58" i="33"/>
  <c r="Q44" i="33"/>
  <c r="P44" i="33"/>
  <c r="R44" i="33"/>
  <c r="Q103" i="33"/>
  <c r="R103" i="33"/>
  <c r="P103" i="33"/>
  <c r="R170" i="33"/>
  <c r="BS170" i="33" s="1"/>
  <c r="P170" i="33"/>
  <c r="Q170" i="33"/>
  <c r="Q178" i="33"/>
  <c r="R178" i="33"/>
  <c r="BS178" i="33" s="1"/>
  <c r="P178" i="33"/>
  <c r="Q160" i="33"/>
  <c r="R160" i="33"/>
  <c r="P160" i="33"/>
  <c r="P77" i="33"/>
  <c r="Q77" i="33"/>
  <c r="R77" i="33"/>
  <c r="Q32" i="33"/>
  <c r="R32" i="33"/>
  <c r="P32" i="33"/>
  <c r="Q104" i="33"/>
  <c r="P104" i="33"/>
  <c r="R104" i="33"/>
  <c r="Q124" i="33"/>
  <c r="P124" i="33"/>
  <c r="R124" i="33"/>
  <c r="P188" i="33"/>
  <c r="Q188" i="33"/>
  <c r="R188" i="33"/>
  <c r="Q25" i="33"/>
  <c r="P25" i="33"/>
  <c r="R25" i="33"/>
  <c r="R196" i="33"/>
  <c r="Q196" i="33"/>
  <c r="P196" i="33"/>
  <c r="Q29" i="33"/>
  <c r="R29" i="33"/>
  <c r="P29" i="33"/>
  <c r="Q33" i="33"/>
  <c r="P33" i="33"/>
  <c r="R33" i="33"/>
  <c r="Q37" i="33"/>
  <c r="R37" i="33"/>
  <c r="P37" i="33"/>
  <c r="R41" i="33"/>
  <c r="Q41" i="33"/>
  <c r="P41" i="33"/>
  <c r="R51" i="33"/>
  <c r="Q51" i="33"/>
  <c r="P51" i="33"/>
  <c r="P66" i="33"/>
  <c r="Q66" i="33"/>
  <c r="R66" i="33"/>
  <c r="R74" i="33"/>
  <c r="BS74" i="33" s="1"/>
  <c r="P74" i="33"/>
  <c r="Q74" i="33"/>
  <c r="P109" i="33"/>
  <c r="R109" i="33"/>
  <c r="Q109" i="33"/>
  <c r="P113" i="33"/>
  <c r="Q113" i="33"/>
  <c r="R113" i="33"/>
  <c r="BS113" i="33" s="1"/>
  <c r="Q117" i="33"/>
  <c r="P117" i="33"/>
  <c r="R117" i="33"/>
  <c r="Q125" i="33"/>
  <c r="R125" i="33"/>
  <c r="P125" i="33"/>
  <c r="P129" i="33"/>
  <c r="Q129" i="33"/>
  <c r="R129" i="33"/>
  <c r="Q133" i="33"/>
  <c r="P133" i="33"/>
  <c r="R133" i="33"/>
  <c r="R137" i="33"/>
  <c r="P137" i="33"/>
  <c r="Q137" i="33"/>
  <c r="Q152" i="33"/>
  <c r="R152" i="33"/>
  <c r="P152" i="33"/>
  <c r="R174" i="33"/>
  <c r="P174" i="33"/>
  <c r="Q174" i="33"/>
  <c r="Q189" i="33"/>
  <c r="R189" i="33"/>
  <c r="P189" i="33"/>
  <c r="P28" i="33"/>
  <c r="Q28" i="33"/>
  <c r="R28" i="33"/>
  <c r="R50" i="33"/>
  <c r="Q50" i="33"/>
  <c r="P50" i="33"/>
  <c r="Q61" i="33"/>
  <c r="R61" i="33"/>
  <c r="BS61" i="33" s="1"/>
  <c r="P61" i="33"/>
  <c r="P108" i="33"/>
  <c r="Q108" i="33"/>
  <c r="R108" i="33"/>
  <c r="BS108" i="33" s="1"/>
  <c r="R173" i="33"/>
  <c r="Q173" i="33"/>
  <c r="P173" i="33"/>
  <c r="P21" i="33"/>
  <c r="R21" i="33"/>
  <c r="Q21" i="33"/>
  <c r="P163" i="33"/>
  <c r="R163" i="33"/>
  <c r="Q163" i="33"/>
  <c r="P181" i="33"/>
  <c r="R181" i="33"/>
  <c r="Q181" i="33"/>
  <c r="Q26" i="33"/>
  <c r="P26" i="33"/>
  <c r="R26" i="33"/>
  <c r="R55" i="33"/>
  <c r="Q55" i="33"/>
  <c r="P55" i="33"/>
  <c r="R78" i="33"/>
  <c r="Q78" i="33"/>
  <c r="P78" i="33"/>
  <c r="Q82" i="33"/>
  <c r="R82" i="33"/>
  <c r="P82" i="33"/>
  <c r="P86" i="33"/>
  <c r="R86" i="33"/>
  <c r="Q86" i="33"/>
  <c r="Q90" i="33"/>
  <c r="R90" i="33"/>
  <c r="P90" i="33"/>
  <c r="P94" i="33"/>
  <c r="R94" i="33"/>
  <c r="Q94" i="33"/>
  <c r="P98" i="33"/>
  <c r="R98" i="33"/>
  <c r="Q98" i="33"/>
  <c r="P102" i="33"/>
  <c r="Q102" i="33"/>
  <c r="R102" i="33"/>
  <c r="Q141" i="33"/>
  <c r="P141" i="33"/>
  <c r="R141" i="33"/>
  <c r="Q164" i="33"/>
  <c r="R164" i="33"/>
  <c r="BS164" i="33" s="1"/>
  <c r="P164" i="33"/>
  <c r="P171" i="33"/>
  <c r="R171" i="33"/>
  <c r="Q171" i="33"/>
  <c r="R182" i="33"/>
  <c r="Q182" i="33"/>
  <c r="P182" i="33"/>
  <c r="Q197" i="33"/>
  <c r="P197" i="33"/>
  <c r="R197" i="33"/>
  <c r="P112" i="33"/>
  <c r="Q112" i="33"/>
  <c r="R112" i="33"/>
  <c r="Q116" i="33"/>
  <c r="P116" i="33"/>
  <c r="R116" i="33"/>
  <c r="R120" i="33"/>
  <c r="P120" i="33"/>
  <c r="Q120" i="33"/>
  <c r="Q85" i="33"/>
  <c r="P85" i="33"/>
  <c r="R85" i="33"/>
  <c r="Q30" i="33"/>
  <c r="P30" i="33"/>
  <c r="R30" i="33"/>
  <c r="R34" i="33"/>
  <c r="P34" i="33"/>
  <c r="Q34" i="33"/>
  <c r="Q45" i="33"/>
  <c r="R45" i="33"/>
  <c r="P45" i="33"/>
  <c r="P48" i="33"/>
  <c r="Q48" i="33"/>
  <c r="R48" i="33"/>
  <c r="Q59" i="33"/>
  <c r="R59" i="33"/>
  <c r="BS59" i="33" s="1"/>
  <c r="P59" i="33"/>
  <c r="P67" i="33"/>
  <c r="Q67" i="33"/>
  <c r="R67" i="33"/>
  <c r="BS67" i="33" s="1"/>
  <c r="P71" i="33"/>
  <c r="R71" i="33"/>
  <c r="Q71" i="33"/>
  <c r="P75" i="33"/>
  <c r="Q75" i="33"/>
  <c r="R75" i="33"/>
  <c r="R110" i="33"/>
  <c r="Q110" i="33"/>
  <c r="P110" i="33"/>
  <c r="R118" i="33"/>
  <c r="Q118" i="33"/>
  <c r="P118" i="33"/>
  <c r="Q126" i="33"/>
  <c r="P126" i="33"/>
  <c r="R126" i="33"/>
  <c r="P130" i="33"/>
  <c r="Q130" i="33"/>
  <c r="R130" i="33"/>
  <c r="Q134" i="33"/>
  <c r="P134" i="33"/>
  <c r="R134" i="33"/>
  <c r="Q149" i="33"/>
  <c r="R149" i="33"/>
  <c r="P149" i="33"/>
  <c r="R157" i="33"/>
  <c r="P157" i="33"/>
  <c r="Q157" i="33"/>
  <c r="Q168" i="33"/>
  <c r="P168" i="33"/>
  <c r="R168" i="33"/>
  <c r="Q175" i="33"/>
  <c r="R175" i="33"/>
  <c r="BS175" i="33" s="1"/>
  <c r="P175" i="33"/>
  <c r="Q186" i="33"/>
  <c r="R186" i="33"/>
  <c r="P186" i="33"/>
  <c r="Q190" i="33"/>
  <c r="P190" i="33"/>
  <c r="R190" i="33"/>
  <c r="P40" i="33"/>
  <c r="Q40" i="33"/>
  <c r="R40" i="33"/>
  <c r="R128" i="33"/>
  <c r="P128" i="33"/>
  <c r="Q128" i="33"/>
  <c r="R132" i="33"/>
  <c r="Q132" i="33"/>
  <c r="P132" i="33"/>
  <c r="P151" i="33"/>
  <c r="Q151" i="33"/>
  <c r="R151" i="33"/>
  <c r="R155" i="33"/>
  <c r="Q155" i="33"/>
  <c r="P155" i="33"/>
  <c r="R159" i="33"/>
  <c r="Q159" i="33"/>
  <c r="P159" i="33"/>
  <c r="P11" i="33"/>
  <c r="Q11" i="33"/>
  <c r="R11" i="33"/>
  <c r="BS11" i="33" s="1"/>
  <c r="Q15" i="33"/>
  <c r="R15" i="33"/>
  <c r="P15" i="33"/>
  <c r="R19" i="33"/>
  <c r="BS19" i="33" s="1"/>
  <c r="P19" i="33"/>
  <c r="Q19" i="33"/>
  <c r="Q23" i="33"/>
  <c r="R23" i="33"/>
  <c r="BS23" i="33" s="1"/>
  <c r="P23" i="33"/>
  <c r="R27" i="33"/>
  <c r="Q27" i="33"/>
  <c r="P27" i="33"/>
  <c r="Q42" i="33"/>
  <c r="R42" i="33"/>
  <c r="P42" i="33"/>
  <c r="R56" i="33"/>
  <c r="P56" i="33"/>
  <c r="Q56" i="33"/>
  <c r="R79" i="33"/>
  <c r="P79" i="33"/>
  <c r="Q79" i="33"/>
  <c r="Q83" i="33"/>
  <c r="R83" i="33"/>
  <c r="P83" i="33"/>
  <c r="R87" i="33"/>
  <c r="P87" i="33"/>
  <c r="Q87" i="33"/>
  <c r="R91" i="33"/>
  <c r="Q91" i="33"/>
  <c r="P91" i="33"/>
  <c r="R95" i="33"/>
  <c r="Q95" i="33"/>
  <c r="P95" i="33"/>
  <c r="R165" i="33"/>
  <c r="P165" i="33"/>
  <c r="Q165" i="33"/>
  <c r="Q179" i="33"/>
  <c r="R179" i="33"/>
  <c r="P179" i="33"/>
  <c r="Q183" i="33"/>
  <c r="R183" i="33"/>
  <c r="P183" i="33"/>
  <c r="P194" i="33"/>
  <c r="R194" i="33"/>
  <c r="Q194" i="33"/>
  <c r="R202" i="33"/>
  <c r="Q202" i="33"/>
  <c r="P202" i="33"/>
  <c r="Q69" i="33"/>
  <c r="P69" i="33"/>
  <c r="R69" i="33"/>
  <c r="Q147" i="33"/>
  <c r="R147" i="33"/>
  <c r="P147" i="33"/>
  <c r="P167" i="33"/>
  <c r="R167" i="33"/>
  <c r="Q167" i="33"/>
  <c r="P12" i="33"/>
  <c r="R12" i="33"/>
  <c r="Q12" i="33"/>
  <c r="R31" i="33"/>
  <c r="P31" i="33"/>
  <c r="Q31" i="33"/>
  <c r="Q35" i="33"/>
  <c r="P35" i="33"/>
  <c r="R35" i="33"/>
  <c r="P49" i="33"/>
  <c r="R49" i="33"/>
  <c r="Q49" i="33"/>
  <c r="Q60" i="33"/>
  <c r="P60" i="33"/>
  <c r="R60" i="33"/>
  <c r="R64" i="33"/>
  <c r="P64" i="33"/>
  <c r="Q64" i="33"/>
  <c r="R68" i="33"/>
  <c r="Q68" i="33"/>
  <c r="P68" i="33"/>
  <c r="Q72" i="33"/>
  <c r="P72" i="33"/>
  <c r="R72" i="33"/>
  <c r="P76" i="33"/>
  <c r="R76" i="33"/>
  <c r="Q76" i="33"/>
  <c r="Q111" i="33"/>
  <c r="P111" i="33"/>
  <c r="R111" i="33"/>
  <c r="R119" i="33"/>
  <c r="Q119" i="33"/>
  <c r="P119" i="33"/>
  <c r="Q127" i="33"/>
  <c r="R127" i="33"/>
  <c r="BS127" i="33" s="1"/>
  <c r="P127" i="33"/>
  <c r="R142" i="33"/>
  <c r="Q142" i="33"/>
  <c r="P142" i="33"/>
  <c r="R146" i="33"/>
  <c r="P146" i="33"/>
  <c r="Q146" i="33"/>
  <c r="P150" i="33"/>
  <c r="R150" i="33"/>
  <c r="Q150" i="33"/>
  <c r="Q154" i="33"/>
  <c r="R154" i="33"/>
  <c r="BS154" i="33" s="1"/>
  <c r="P154" i="33"/>
  <c r="Q172" i="33"/>
  <c r="R172" i="33"/>
  <c r="P172" i="33"/>
  <c r="Q187" i="33"/>
  <c r="R187" i="33"/>
  <c r="P187" i="33"/>
  <c r="Q191" i="33"/>
  <c r="P191" i="33"/>
  <c r="R191" i="33"/>
  <c r="R73" i="33"/>
  <c r="Q73" i="33"/>
  <c r="P73" i="33"/>
  <c r="R93" i="33"/>
  <c r="P93" i="33"/>
  <c r="Q93" i="33"/>
  <c r="Q97" i="33"/>
  <c r="P97" i="33"/>
  <c r="R97" i="33"/>
  <c r="R101" i="33"/>
  <c r="BS101" i="33" s="1"/>
  <c r="P101" i="33"/>
  <c r="Q101" i="33"/>
  <c r="P20" i="33"/>
  <c r="R20" i="33"/>
  <c r="Q20" i="33"/>
  <c r="R24" i="33"/>
  <c r="Q24" i="33"/>
  <c r="P24" i="33"/>
  <c r="Q43" i="33"/>
  <c r="P43" i="33"/>
  <c r="R43" i="33"/>
  <c r="R46" i="33"/>
  <c r="Q46" i="33"/>
  <c r="P46" i="33"/>
  <c r="Q53" i="33"/>
  <c r="P53" i="33"/>
  <c r="R53" i="33"/>
  <c r="R88" i="33"/>
  <c r="Q88" i="33"/>
  <c r="P88" i="33"/>
  <c r="P92" i="33"/>
  <c r="Q92" i="33"/>
  <c r="R92" i="33"/>
  <c r="Q96" i="33"/>
  <c r="R96" i="33"/>
  <c r="P96" i="33"/>
  <c r="Q100" i="33"/>
  <c r="R100" i="33"/>
  <c r="BS100" i="33" s="1"/>
  <c r="P100" i="33"/>
  <c r="P139" i="33"/>
  <c r="Q139" i="33"/>
  <c r="R139" i="33"/>
  <c r="BS139" i="33" s="1"/>
  <c r="P162" i="33"/>
  <c r="Q162" i="33"/>
  <c r="R162" i="33"/>
  <c r="P195" i="33"/>
  <c r="Q195" i="33"/>
  <c r="R195" i="33"/>
  <c r="Q203" i="33"/>
  <c r="P203" i="33"/>
  <c r="R203" i="33"/>
  <c r="N115" i="33"/>
  <c r="N140" i="33"/>
  <c r="N148" i="33"/>
  <c r="N158" i="33"/>
  <c r="N176" i="33"/>
  <c r="N52" i="33"/>
  <c r="N22" i="33"/>
  <c r="N63" i="33"/>
  <c r="N99" i="33"/>
  <c r="N135" i="33"/>
  <c r="N156" i="33"/>
  <c r="N166" i="33"/>
  <c r="N184" i="33"/>
  <c r="N199" i="33"/>
  <c r="N36" i="33"/>
  <c r="N105" i="33"/>
  <c r="N121" i="33"/>
  <c r="N144" i="33"/>
  <c r="N180" i="33"/>
  <c r="N198" i="33"/>
  <c r="N200" i="33"/>
  <c r="N7" i="33"/>
  <c r="N4" i="33"/>
  <c r="AJ4" i="33" s="1"/>
  <c r="BU4" i="33" s="1"/>
  <c r="N54" i="33"/>
  <c r="N57" i="33"/>
  <c r="N62" i="33"/>
  <c r="N65" i="33"/>
  <c r="N39" i="33"/>
  <c r="N38" i="33"/>
  <c r="N70" i="33"/>
  <c r="N80" i="33"/>
  <c r="N84" i="33"/>
  <c r="N89" i="33"/>
  <c r="N81" i="33"/>
  <c r="N123" i="33"/>
  <c r="N131" i="33"/>
  <c r="N136" i="33"/>
  <c r="N122" i="33"/>
  <c r="N145" i="33"/>
  <c r="N107" i="33"/>
  <c r="N114" i="33"/>
  <c r="N106" i="33"/>
  <c r="N143" i="33"/>
  <c r="N153" i="33"/>
  <c r="N161" i="33"/>
  <c r="N169" i="33"/>
  <c r="N177" i="33"/>
  <c r="N185" i="33"/>
  <c r="N193" i="33"/>
  <c r="N201" i="33"/>
  <c r="N18" i="33"/>
  <c r="N10" i="33"/>
  <c r="N6" i="33"/>
  <c r="N17" i="33"/>
  <c r="N14" i="33"/>
  <c r="N13" i="33"/>
  <c r="N9" i="33"/>
  <c r="N5" i="33"/>
  <c r="N8" i="33"/>
  <c r="N16" i="33"/>
  <c r="BP183" i="33" l="1"/>
  <c r="X183" i="33"/>
  <c r="AH183" i="33"/>
  <c r="AH181" i="33"/>
  <c r="BR181" i="33"/>
  <c r="BP181" i="33"/>
  <c r="X181" i="33"/>
  <c r="BR179" i="33"/>
  <c r="AH179" i="33"/>
  <c r="AC175" i="33"/>
  <c r="BQ175" i="33"/>
  <c r="BR164" i="33"/>
  <c r="AH164" i="33"/>
  <c r="AC164" i="33"/>
  <c r="BQ164" i="33"/>
  <c r="BR162" i="33"/>
  <c r="AH162" i="33"/>
  <c r="BP160" i="33"/>
  <c r="X160" i="33"/>
  <c r="BR160" i="33"/>
  <c r="AH160" i="33"/>
  <c r="BQ152" i="33"/>
  <c r="AC152" i="33"/>
  <c r="BR152" i="33"/>
  <c r="AH152" i="33"/>
  <c r="BR150" i="33"/>
  <c r="AH150" i="33"/>
  <c r="X146" i="33"/>
  <c r="BP51" i="33"/>
  <c r="X51" i="33"/>
  <c r="BR51" i="33"/>
  <c r="AH49" i="33"/>
  <c r="BR49" i="33"/>
  <c r="X47" i="33"/>
  <c r="BP47" i="33"/>
  <c r="BR40" i="33"/>
  <c r="AH40" i="33"/>
  <c r="AH34" i="33"/>
  <c r="BR34" i="33"/>
  <c r="AH32" i="33"/>
  <c r="BR32" i="33"/>
  <c r="X30" i="33"/>
  <c r="X28" i="33"/>
  <c r="BP28" i="33"/>
  <c r="BQ50" i="33"/>
  <c r="AC50" i="33"/>
  <c r="BT48" i="33"/>
  <c r="BQ37" i="33"/>
  <c r="AC37" i="33"/>
  <c r="X33" i="33"/>
  <c r="BP33" i="33"/>
  <c r="BQ31" i="33"/>
  <c r="AC31" i="33"/>
  <c r="AH31" i="33"/>
  <c r="BR31" i="33"/>
  <c r="BQ197" i="33"/>
  <c r="AC197" i="33"/>
  <c r="BQ189" i="33"/>
  <c r="AC189" i="33"/>
  <c r="BR170" i="33"/>
  <c r="AH170" i="33"/>
  <c r="X168" i="33"/>
  <c r="BP168" i="33"/>
  <c r="X127" i="33"/>
  <c r="BP127" i="33"/>
  <c r="AH119" i="33"/>
  <c r="AC119" i="33"/>
  <c r="BQ119" i="33"/>
  <c r="X111" i="33"/>
  <c r="BP111" i="33"/>
  <c r="BR103" i="33"/>
  <c r="AH103" i="33"/>
  <c r="BR95" i="33"/>
  <c r="AH95" i="33"/>
  <c r="BR91" i="33"/>
  <c r="AH91" i="33"/>
  <c r="BP91" i="33"/>
  <c r="X91" i="33"/>
  <c r="BP87" i="33"/>
  <c r="X87" i="33"/>
  <c r="AC77" i="33"/>
  <c r="BQ77" i="33"/>
  <c r="BP73" i="33"/>
  <c r="X73" i="33"/>
  <c r="BT59" i="33"/>
  <c r="BT44" i="33"/>
  <c r="AH44" i="33"/>
  <c r="BR44" i="33"/>
  <c r="AC27" i="33"/>
  <c r="BQ27" i="33"/>
  <c r="X27" i="33"/>
  <c r="BP27" i="33"/>
  <c r="BR25" i="33"/>
  <c r="AH25" i="33"/>
  <c r="AH19" i="33"/>
  <c r="BQ15" i="33"/>
  <c r="AC15" i="33"/>
  <c r="BP15" i="33"/>
  <c r="X15" i="33"/>
  <c r="BR11" i="33"/>
  <c r="BR196" i="33"/>
  <c r="AH196" i="33"/>
  <c r="AC194" i="33"/>
  <c r="BQ194" i="33"/>
  <c r="BP171" i="33"/>
  <c r="X171" i="33"/>
  <c r="BP138" i="33"/>
  <c r="X138" i="33"/>
  <c r="AH134" i="33"/>
  <c r="BR134" i="33"/>
  <c r="BT134" i="33"/>
  <c r="BR126" i="33"/>
  <c r="AH126" i="33"/>
  <c r="BQ124" i="33"/>
  <c r="AC124" i="33"/>
  <c r="BP120" i="33"/>
  <c r="X120" i="33"/>
  <c r="BR120" i="33"/>
  <c r="AH120" i="33"/>
  <c r="BR118" i="33"/>
  <c r="AH118" i="33"/>
  <c r="BR116" i="33"/>
  <c r="AH116" i="33"/>
  <c r="BQ108" i="33"/>
  <c r="AC108" i="33"/>
  <c r="AC104" i="33"/>
  <c r="BQ104" i="33"/>
  <c r="X102" i="33"/>
  <c r="X100" i="33"/>
  <c r="BP100" i="33"/>
  <c r="BR100" i="33"/>
  <c r="AH100" i="33"/>
  <c r="BQ98" i="33"/>
  <c r="AC98" i="33"/>
  <c r="BT96" i="33"/>
  <c r="BR94" i="33"/>
  <c r="BP90" i="33"/>
  <c r="X90" i="33"/>
  <c r="BT88" i="33"/>
  <c r="BR86" i="33"/>
  <c r="AH86" i="33"/>
  <c r="BP82" i="33"/>
  <c r="X82" i="33"/>
  <c r="BR76" i="33"/>
  <c r="AH76" i="33"/>
  <c r="BR68" i="33"/>
  <c r="AH68" i="33"/>
  <c r="BT66" i="33"/>
  <c r="BR66" i="33"/>
  <c r="AH66" i="33"/>
  <c r="AH60" i="33"/>
  <c r="BR60" i="33"/>
  <c r="AC60" i="33"/>
  <c r="BQ60" i="33"/>
  <c r="AC58" i="33"/>
  <c r="BQ58" i="33"/>
  <c r="BR45" i="33"/>
  <c r="AH45" i="33"/>
  <c r="AH43" i="33"/>
  <c r="BR43" i="33"/>
  <c r="BT24" i="33"/>
  <c r="BP24" i="33"/>
  <c r="X24" i="33"/>
  <c r="BR12" i="33"/>
  <c r="AH12" i="33"/>
  <c r="AH174" i="33"/>
  <c r="BR174" i="33"/>
  <c r="BP167" i="33"/>
  <c r="X167" i="33"/>
  <c r="BQ165" i="33"/>
  <c r="AC165" i="33"/>
  <c r="AC163" i="33"/>
  <c r="BQ163" i="33"/>
  <c r="BP157" i="33"/>
  <c r="X157" i="33"/>
  <c r="BP155" i="33"/>
  <c r="X155" i="33"/>
  <c r="BQ151" i="33"/>
  <c r="AC151" i="33"/>
  <c r="BP149" i="33"/>
  <c r="X149" i="33"/>
  <c r="BR147" i="33"/>
  <c r="AH147" i="33"/>
  <c r="BP29" i="33"/>
  <c r="X29" i="33"/>
  <c r="X139" i="33"/>
  <c r="BP139" i="33"/>
  <c r="BP137" i="33"/>
  <c r="X137" i="33"/>
  <c r="BT137" i="33"/>
  <c r="BT133" i="33"/>
  <c r="BR129" i="33"/>
  <c r="AH129" i="33"/>
  <c r="BR125" i="33"/>
  <c r="AH125" i="33"/>
  <c r="BQ117" i="33"/>
  <c r="AC117" i="33"/>
  <c r="X117" i="33"/>
  <c r="BP117" i="33"/>
  <c r="BP113" i="33"/>
  <c r="X113" i="33"/>
  <c r="BP109" i="33"/>
  <c r="BQ101" i="33"/>
  <c r="AC101" i="33"/>
  <c r="BR85" i="33"/>
  <c r="AH85" i="33"/>
  <c r="BR75" i="33"/>
  <c r="AH75" i="33"/>
  <c r="BP71" i="33"/>
  <c r="X71" i="33"/>
  <c r="BT67" i="33"/>
  <c r="AH67" i="33"/>
  <c r="BR67" i="33"/>
  <c r="AH61" i="33"/>
  <c r="BR61" i="33"/>
  <c r="BT55" i="33"/>
  <c r="X142" i="33"/>
  <c r="BP142" i="33"/>
  <c r="BR142" i="33"/>
  <c r="AH46" i="33"/>
  <c r="BQ186" i="33"/>
  <c r="AC186" i="33"/>
  <c r="BR172" i="33"/>
  <c r="AH172" i="33"/>
  <c r="AJ9" i="33"/>
  <c r="BU9" i="33" s="1"/>
  <c r="V9" i="33"/>
  <c r="AF9" i="33"/>
  <c r="AA9" i="33"/>
  <c r="AB9" i="33"/>
  <c r="W9" i="33"/>
  <c r="Z9" i="33"/>
  <c r="AE9" i="33"/>
  <c r="AG9" i="33"/>
  <c r="U9" i="33"/>
  <c r="AJ193" i="33"/>
  <c r="BU193" i="33" s="1"/>
  <c r="AF193" i="33"/>
  <c r="AG193" i="33"/>
  <c r="AA193" i="33"/>
  <c r="V193" i="33"/>
  <c r="U193" i="33"/>
  <c r="W193" i="33"/>
  <c r="AE193" i="33"/>
  <c r="AB193" i="33"/>
  <c r="BT193" i="33" s="1"/>
  <c r="Z193" i="33"/>
  <c r="AJ161" i="33"/>
  <c r="BU161" i="33" s="1"/>
  <c r="AB161" i="33"/>
  <c r="AF161" i="33"/>
  <c r="AG161" i="33"/>
  <c r="AA161" i="33"/>
  <c r="W161" i="33"/>
  <c r="V161" i="33"/>
  <c r="U161" i="33"/>
  <c r="AE161" i="33"/>
  <c r="Z161" i="33"/>
  <c r="AJ114" i="33"/>
  <c r="BU114" i="33" s="1"/>
  <c r="AA114" i="33"/>
  <c r="AF114" i="33"/>
  <c r="V114" i="33"/>
  <c r="AE114" i="33"/>
  <c r="W114" i="33"/>
  <c r="U114" i="33"/>
  <c r="AB114" i="33"/>
  <c r="BT114" i="33" s="1"/>
  <c r="AG114" i="33"/>
  <c r="Z114" i="33"/>
  <c r="AJ136" i="33"/>
  <c r="BU136" i="33" s="1"/>
  <c r="V136" i="33"/>
  <c r="AF136" i="33"/>
  <c r="AA136" i="33"/>
  <c r="W136" i="33"/>
  <c r="AE136" i="33"/>
  <c r="U136" i="33"/>
  <c r="AB136" i="33"/>
  <c r="BT136" i="33" s="1"/>
  <c r="Z136" i="33"/>
  <c r="AG136" i="33"/>
  <c r="AJ89" i="33"/>
  <c r="BU89" i="33" s="1"/>
  <c r="V89" i="33"/>
  <c r="AA89" i="33"/>
  <c r="AG89" i="33"/>
  <c r="W89" i="33"/>
  <c r="AF89" i="33"/>
  <c r="AE89" i="33"/>
  <c r="Z89" i="33"/>
  <c r="U89" i="33"/>
  <c r="AB89" i="33"/>
  <c r="BT89" i="33" s="1"/>
  <c r="AJ38" i="33"/>
  <c r="BU38" i="33" s="1"/>
  <c r="V38" i="33"/>
  <c r="U38" i="33"/>
  <c r="AF38" i="33"/>
  <c r="AG38" i="33"/>
  <c r="AB38" i="33"/>
  <c r="BT38" i="33" s="1"/>
  <c r="Z38" i="33"/>
  <c r="AA38" i="33"/>
  <c r="W38" i="33"/>
  <c r="BP38" i="33" s="1"/>
  <c r="AE38" i="33"/>
  <c r="AJ57" i="33"/>
  <c r="BU57" i="33" s="1"/>
  <c r="U57" i="33"/>
  <c r="AF57" i="33"/>
  <c r="W57" i="33"/>
  <c r="AA57" i="33"/>
  <c r="AG57" i="33"/>
  <c r="V57" i="33"/>
  <c r="AB57" i="33"/>
  <c r="AE57" i="33"/>
  <c r="Z57" i="33"/>
  <c r="AJ200" i="33"/>
  <c r="BU200" i="33" s="1"/>
  <c r="V200" i="33"/>
  <c r="AA200" i="33"/>
  <c r="U200" i="33"/>
  <c r="W200" i="33"/>
  <c r="AF200" i="33"/>
  <c r="Z200" i="33"/>
  <c r="AG200" i="33"/>
  <c r="AB200" i="33"/>
  <c r="BT200" i="33" s="1"/>
  <c r="AE200" i="33"/>
  <c r="AJ121" i="33"/>
  <c r="BU121" i="33" s="1"/>
  <c r="V121" i="33"/>
  <c r="AB121" i="33"/>
  <c r="BT121" i="33" s="1"/>
  <c r="AA121" i="33"/>
  <c r="AF121" i="33"/>
  <c r="AG121" i="33"/>
  <c r="W121" i="33"/>
  <c r="AE121" i="33"/>
  <c r="Z121" i="33"/>
  <c r="U121" i="33"/>
  <c r="AJ184" i="33"/>
  <c r="BU184" i="33" s="1"/>
  <c r="AA184" i="33"/>
  <c r="V184" i="33"/>
  <c r="AF184" i="33"/>
  <c r="U184" i="33"/>
  <c r="AB184" i="33"/>
  <c r="BT184" i="33" s="1"/>
  <c r="Z184" i="33"/>
  <c r="AE184" i="33"/>
  <c r="AG184" i="33"/>
  <c r="W184" i="33"/>
  <c r="AJ99" i="33"/>
  <c r="BU99" i="33" s="1"/>
  <c r="AF99" i="33"/>
  <c r="V99" i="33"/>
  <c r="AA99" i="33"/>
  <c r="AE99" i="33"/>
  <c r="U99" i="33"/>
  <c r="AG99" i="33"/>
  <c r="AH99" i="33" s="1"/>
  <c r="Z99" i="33"/>
  <c r="AB99" i="33"/>
  <c r="BT99" i="33" s="1"/>
  <c r="W99" i="33"/>
  <c r="AJ176" i="33"/>
  <c r="BU176" i="33" s="1"/>
  <c r="AF176" i="33"/>
  <c r="AA176" i="33"/>
  <c r="V176" i="33"/>
  <c r="AE176" i="33"/>
  <c r="U176" i="33"/>
  <c r="AG176" i="33"/>
  <c r="W176" i="33"/>
  <c r="AB176" i="33"/>
  <c r="BT176" i="33" s="1"/>
  <c r="Z176" i="33"/>
  <c r="AJ115" i="33"/>
  <c r="BU115" i="33" s="1"/>
  <c r="AA115" i="33"/>
  <c r="AF115" i="33"/>
  <c r="V115" i="33"/>
  <c r="U115" i="33"/>
  <c r="Z115" i="33"/>
  <c r="AB115" i="33"/>
  <c r="BT115" i="33" s="1"/>
  <c r="AE115" i="33"/>
  <c r="AG115" i="33"/>
  <c r="W115" i="33"/>
  <c r="BS195" i="33"/>
  <c r="BS88" i="33"/>
  <c r="BS24" i="33"/>
  <c r="BS93" i="33"/>
  <c r="BS191" i="33"/>
  <c r="BS187" i="33"/>
  <c r="BS142" i="33"/>
  <c r="BS35" i="33"/>
  <c r="BS202" i="33"/>
  <c r="BS179" i="33"/>
  <c r="BS165" i="33"/>
  <c r="BS42" i="33"/>
  <c r="BS27" i="33"/>
  <c r="BS15" i="33"/>
  <c r="BS132" i="33"/>
  <c r="BS40" i="33"/>
  <c r="BS168" i="33"/>
  <c r="BS130" i="33"/>
  <c r="BS118" i="33"/>
  <c r="BS75" i="33"/>
  <c r="BS71" i="33"/>
  <c r="BS48" i="33"/>
  <c r="BS45" i="33"/>
  <c r="BS34" i="33"/>
  <c r="BS85" i="33"/>
  <c r="BS141" i="33"/>
  <c r="BS86" i="33"/>
  <c r="BS51" i="33"/>
  <c r="BS103" i="33"/>
  <c r="BS47" i="33"/>
  <c r="BS138" i="33"/>
  <c r="X203" i="33"/>
  <c r="BP203" i="33"/>
  <c r="AC203" i="33"/>
  <c r="BQ203" i="33"/>
  <c r="BQ183" i="33"/>
  <c r="AC183" i="33"/>
  <c r="BQ179" i="33"/>
  <c r="AC179" i="33"/>
  <c r="AH175" i="33"/>
  <c r="BT173" i="33"/>
  <c r="BQ162" i="33"/>
  <c r="AC162" i="33"/>
  <c r="BT162" i="33"/>
  <c r="BR154" i="33"/>
  <c r="AH154" i="33"/>
  <c r="X154" i="33"/>
  <c r="AC150" i="33"/>
  <c r="BQ150" i="33"/>
  <c r="BR146" i="33"/>
  <c r="AH146" i="33"/>
  <c r="BT49" i="33"/>
  <c r="AC47" i="33"/>
  <c r="BQ47" i="33"/>
  <c r="BT40" i="33"/>
  <c r="BQ34" i="33"/>
  <c r="AC34" i="33"/>
  <c r="BP34" i="33"/>
  <c r="X34" i="33"/>
  <c r="BQ30" i="33"/>
  <c r="AC30" i="33"/>
  <c r="BP30" i="33"/>
  <c r="BQ28" i="33"/>
  <c r="AC28" i="33"/>
  <c r="BR50" i="33"/>
  <c r="AH50" i="33"/>
  <c r="AC48" i="33"/>
  <c r="BQ48" i="33"/>
  <c r="BQ41" i="33"/>
  <c r="AC41" i="33"/>
  <c r="AH33" i="33"/>
  <c r="BR33" i="33"/>
  <c r="BP197" i="33"/>
  <c r="X197" i="33"/>
  <c r="BP189" i="33"/>
  <c r="X189" i="33"/>
  <c r="BQ168" i="33"/>
  <c r="AC168" i="33"/>
  <c r="BT127" i="33"/>
  <c r="BT111" i="33"/>
  <c r="BR111" i="33"/>
  <c r="AH111" i="33"/>
  <c r="BT103" i="33"/>
  <c r="AC91" i="33"/>
  <c r="BQ91" i="33"/>
  <c r="BT87" i="33"/>
  <c r="BT83" i="33"/>
  <c r="BQ83" i="33"/>
  <c r="AC83" i="33"/>
  <c r="BT77" i="33"/>
  <c r="BR73" i="33"/>
  <c r="AH73" i="33"/>
  <c r="X69" i="33"/>
  <c r="BR69" i="33"/>
  <c r="AH69" i="33"/>
  <c r="BR59" i="33"/>
  <c r="AH59" i="33"/>
  <c r="BQ53" i="33"/>
  <c r="AC53" i="33"/>
  <c r="BP44" i="33"/>
  <c r="X44" i="33"/>
  <c r="X42" i="33"/>
  <c r="BP42" i="33"/>
  <c r="BQ42" i="33"/>
  <c r="AC42" i="33"/>
  <c r="BP25" i="33"/>
  <c r="X25" i="33"/>
  <c r="BT23" i="33"/>
  <c r="BP21" i="33"/>
  <c r="X21" i="33"/>
  <c r="BT19" i="33"/>
  <c r="BP19" i="33"/>
  <c r="X19" i="33"/>
  <c r="BR15" i="33"/>
  <c r="AH15" i="33"/>
  <c r="BT11" i="33"/>
  <c r="AC196" i="33"/>
  <c r="BQ196" i="33"/>
  <c r="BT194" i="33"/>
  <c r="BT192" i="33"/>
  <c r="BP192" i="33"/>
  <c r="X192" i="33"/>
  <c r="AC190" i="33"/>
  <c r="BQ190" i="33"/>
  <c r="BT188" i="33"/>
  <c r="X188" i="33"/>
  <c r="BP188" i="33"/>
  <c r="BQ134" i="33"/>
  <c r="AC134" i="33"/>
  <c r="BP130" i="33"/>
  <c r="X130" i="33"/>
  <c r="BP128" i="33"/>
  <c r="X128" i="33"/>
  <c r="BR124" i="33"/>
  <c r="AH124" i="33"/>
  <c r="BT120" i="33"/>
  <c r="BP116" i="33"/>
  <c r="X116" i="33"/>
  <c r="BQ112" i="33"/>
  <c r="AC112" i="33"/>
  <c r="BT112" i="33"/>
  <c r="X110" i="33"/>
  <c r="BP110" i="33"/>
  <c r="BR108" i="33"/>
  <c r="AH108" i="33"/>
  <c r="X104" i="33"/>
  <c r="AC100" i="33"/>
  <c r="BQ100" i="33"/>
  <c r="BT98" i="33"/>
  <c r="BP98" i="33"/>
  <c r="X98" i="33"/>
  <c r="AH96" i="33"/>
  <c r="BP94" i="33"/>
  <c r="X94" i="33"/>
  <c r="BR92" i="33"/>
  <c r="AH92" i="33"/>
  <c r="AH90" i="33"/>
  <c r="BR90" i="33"/>
  <c r="AC88" i="33"/>
  <c r="BQ88" i="33"/>
  <c r="BP86" i="33"/>
  <c r="X86" i="33"/>
  <c r="BT82" i="33"/>
  <c r="BP78" i="33"/>
  <c r="X78" i="33"/>
  <c r="BR78" i="33"/>
  <c r="AH78" i="33"/>
  <c r="AC74" i="33"/>
  <c r="BQ74" i="33"/>
  <c r="BT68" i="33"/>
  <c r="BQ68" i="33"/>
  <c r="AC68" i="33"/>
  <c r="BP64" i="33"/>
  <c r="X64" i="33"/>
  <c r="BQ64" i="33"/>
  <c r="AC64" i="33"/>
  <c r="BP60" i="33"/>
  <c r="X60" i="33"/>
  <c r="BT58" i="33"/>
  <c r="BP58" i="33"/>
  <c r="X58" i="33"/>
  <c r="BP56" i="33"/>
  <c r="X56" i="33"/>
  <c r="AH56" i="33"/>
  <c r="BR56" i="33"/>
  <c r="BP45" i="33"/>
  <c r="X45" i="33"/>
  <c r="BP26" i="33"/>
  <c r="X26" i="33"/>
  <c r="BQ26" i="33"/>
  <c r="AC26" i="33"/>
  <c r="AC24" i="33"/>
  <c r="BQ24" i="33"/>
  <c r="BT20" i="33"/>
  <c r="BT12" i="33"/>
  <c r="AC12" i="33"/>
  <c r="BQ12" i="33"/>
  <c r="BQ182" i="33"/>
  <c r="AC182" i="33"/>
  <c r="X182" i="33"/>
  <c r="X178" i="33"/>
  <c r="BQ174" i="33"/>
  <c r="AC174" i="33"/>
  <c r="BT167" i="33"/>
  <c r="BR167" i="33"/>
  <c r="AH167" i="33"/>
  <c r="X165" i="33"/>
  <c r="BP165" i="33"/>
  <c r="BT163" i="33"/>
  <c r="BT159" i="33"/>
  <c r="BP159" i="33"/>
  <c r="BT157" i="33"/>
  <c r="BT155" i="33"/>
  <c r="AH151" i="33"/>
  <c r="BT149" i="33"/>
  <c r="BT147" i="33"/>
  <c r="BP35" i="33"/>
  <c r="X35" i="33"/>
  <c r="BT29" i="33"/>
  <c r="BP195" i="33"/>
  <c r="X195" i="33"/>
  <c r="BR191" i="33"/>
  <c r="AH191" i="33"/>
  <c r="BR187" i="33"/>
  <c r="AH187" i="33"/>
  <c r="AH139" i="33"/>
  <c r="BR139" i="33"/>
  <c r="BQ139" i="33"/>
  <c r="AC139" i="33"/>
  <c r="AC133" i="33"/>
  <c r="BQ133" i="33"/>
  <c r="X133" i="33"/>
  <c r="BP133" i="33"/>
  <c r="X129" i="33"/>
  <c r="BP129" i="33"/>
  <c r="BQ125" i="33"/>
  <c r="AC125" i="33"/>
  <c r="BR117" i="33"/>
  <c r="AH117" i="33"/>
  <c r="BQ113" i="33"/>
  <c r="AC113" i="33"/>
  <c r="BT109" i="33"/>
  <c r="BP101" i="33"/>
  <c r="BR97" i="33"/>
  <c r="AH97" i="33"/>
  <c r="BT97" i="33"/>
  <c r="X93" i="33"/>
  <c r="AC93" i="33"/>
  <c r="BQ93" i="33"/>
  <c r="BQ85" i="33"/>
  <c r="AC85" i="33"/>
  <c r="BT79" i="33"/>
  <c r="BR79" i="33"/>
  <c r="AH79" i="33"/>
  <c r="BP75" i="33"/>
  <c r="X75" i="33"/>
  <c r="BR71" i="33"/>
  <c r="AH71" i="33"/>
  <c r="BT61" i="33"/>
  <c r="BQ55" i="33"/>
  <c r="AC55" i="33"/>
  <c r="AH55" i="33"/>
  <c r="BR55" i="33"/>
  <c r="BQ142" i="33"/>
  <c r="AC142" i="33"/>
  <c r="BT142" i="33"/>
  <c r="BQ46" i="33"/>
  <c r="AC46" i="33"/>
  <c r="BR46" i="33"/>
  <c r="AJ13" i="33"/>
  <c r="BU13" i="33" s="1"/>
  <c r="AF13" i="33"/>
  <c r="AA13" i="33"/>
  <c r="AE13" i="33"/>
  <c r="W13" i="33"/>
  <c r="V13" i="33"/>
  <c r="U13" i="33"/>
  <c r="AG13" i="33"/>
  <c r="AH13" i="33" s="1"/>
  <c r="Z13" i="33"/>
  <c r="AB13" i="33"/>
  <c r="AJ185" i="33"/>
  <c r="BU185" i="33" s="1"/>
  <c r="AA185" i="33"/>
  <c r="AF185" i="33"/>
  <c r="V185" i="33"/>
  <c r="AB185" i="33"/>
  <c r="BT185" i="33" s="1"/>
  <c r="AG185" i="33"/>
  <c r="AE185" i="33"/>
  <c r="Z185" i="33"/>
  <c r="U185" i="33"/>
  <c r="W185" i="33"/>
  <c r="AJ107" i="33"/>
  <c r="BU107" i="33" s="1"/>
  <c r="AA107" i="33"/>
  <c r="AF107" i="33"/>
  <c r="V107" i="33"/>
  <c r="Z107" i="33"/>
  <c r="U107" i="33"/>
  <c r="AE107" i="33"/>
  <c r="AB107" i="33"/>
  <c r="BT107" i="33" s="1"/>
  <c r="W107" i="33"/>
  <c r="AG107" i="33"/>
  <c r="AJ131" i="33"/>
  <c r="BU131" i="33" s="1"/>
  <c r="AF131" i="33"/>
  <c r="V131" i="33"/>
  <c r="AA131" i="33"/>
  <c r="AE131" i="33"/>
  <c r="Z131" i="33"/>
  <c r="AG131" i="33"/>
  <c r="U131" i="33"/>
  <c r="AB131" i="33"/>
  <c r="BT131" i="33" s="1"/>
  <c r="W131" i="33"/>
  <c r="AJ39" i="33"/>
  <c r="BU39" i="33" s="1"/>
  <c r="AF39" i="33"/>
  <c r="AA39" i="33"/>
  <c r="Z39" i="33"/>
  <c r="V39" i="33"/>
  <c r="U39" i="33"/>
  <c r="W39" i="33"/>
  <c r="AE39" i="33"/>
  <c r="AG39" i="33"/>
  <c r="AB39" i="33"/>
  <c r="AJ198" i="33"/>
  <c r="BU198" i="33" s="1"/>
  <c r="AF198" i="33"/>
  <c r="AA198" i="33"/>
  <c r="V198" i="33"/>
  <c r="AG198" i="33"/>
  <c r="AB198" i="33"/>
  <c r="BT198" i="33" s="1"/>
  <c r="U198" i="33"/>
  <c r="W198" i="33"/>
  <c r="AE198" i="33"/>
  <c r="Z198" i="33"/>
  <c r="AJ166" i="33"/>
  <c r="BU166" i="33" s="1"/>
  <c r="AF166" i="33"/>
  <c r="AA166" i="33"/>
  <c r="V166" i="33"/>
  <c r="AB166" i="33"/>
  <c r="W166" i="33"/>
  <c r="Z166" i="33"/>
  <c r="AG166" i="33"/>
  <c r="AE166" i="33"/>
  <c r="U166" i="33"/>
  <c r="AJ158" i="33"/>
  <c r="BU158" i="33" s="1"/>
  <c r="V158" i="33"/>
  <c r="AF158" i="33"/>
  <c r="AA158" i="33"/>
  <c r="W158" i="33"/>
  <c r="AB158" i="33"/>
  <c r="BT158" i="33" s="1"/>
  <c r="U158" i="33"/>
  <c r="AE158" i="33"/>
  <c r="Z158" i="33"/>
  <c r="AG158" i="33"/>
  <c r="AJ16" i="33"/>
  <c r="BU16" i="33" s="1"/>
  <c r="V16" i="33"/>
  <c r="AF16" i="33"/>
  <c r="W16" i="33"/>
  <c r="U16" i="33"/>
  <c r="AA16" i="33"/>
  <c r="AE16" i="33"/>
  <c r="Z16" i="33"/>
  <c r="AG16" i="33"/>
  <c r="AB16" i="33"/>
  <c r="BT16" i="33" s="1"/>
  <c r="AJ10" i="33"/>
  <c r="BU10" i="33" s="1"/>
  <c r="AA10" i="33"/>
  <c r="Z10" i="33"/>
  <c r="V10" i="33"/>
  <c r="AF10" i="33"/>
  <c r="U10" i="33"/>
  <c r="W10" i="33"/>
  <c r="AB10" i="33"/>
  <c r="AG10" i="33"/>
  <c r="AE10" i="33"/>
  <c r="AJ153" i="33"/>
  <c r="BU153" i="33" s="1"/>
  <c r="V153" i="33"/>
  <c r="AG153" i="33"/>
  <c r="AA153" i="33"/>
  <c r="W153" i="33"/>
  <c r="AF153" i="33"/>
  <c r="AB153" i="33"/>
  <c r="BT153" i="33" s="1"/>
  <c r="AE153" i="33"/>
  <c r="Z153" i="33"/>
  <c r="U153" i="33"/>
  <c r="AJ84" i="33"/>
  <c r="BU84" i="33" s="1"/>
  <c r="AF84" i="33"/>
  <c r="V84" i="33"/>
  <c r="AA84" i="33"/>
  <c r="AG84" i="33"/>
  <c r="AE84" i="33"/>
  <c r="W84" i="33"/>
  <c r="Z84" i="33"/>
  <c r="U84" i="33"/>
  <c r="AB84" i="33"/>
  <c r="BT84" i="33" s="1"/>
  <c r="AJ54" i="33"/>
  <c r="BU54" i="33" s="1"/>
  <c r="AB54" i="33"/>
  <c r="AF54" i="33"/>
  <c r="AA54" i="33"/>
  <c r="AG54" i="33"/>
  <c r="V54" i="33"/>
  <c r="Z54" i="33"/>
  <c r="U54" i="33"/>
  <c r="AE54" i="33"/>
  <c r="W54" i="33"/>
  <c r="AJ105" i="33"/>
  <c r="BU105" i="33" s="1"/>
  <c r="V105" i="33"/>
  <c r="AG105" i="33"/>
  <c r="AF105" i="33"/>
  <c r="W105" i="33"/>
  <c r="AA105" i="33"/>
  <c r="AE105" i="33"/>
  <c r="U105" i="33"/>
  <c r="Z105" i="33"/>
  <c r="AB105" i="33"/>
  <c r="BT105" i="33" s="1"/>
  <c r="AJ63" i="33"/>
  <c r="BU63" i="33" s="1"/>
  <c r="AF63" i="33"/>
  <c r="AG63" i="33"/>
  <c r="AA63" i="33"/>
  <c r="V63" i="33"/>
  <c r="AE63" i="33"/>
  <c r="U63" i="33"/>
  <c r="Z63" i="33"/>
  <c r="AB63" i="33"/>
  <c r="W63" i="33"/>
  <c r="AH202" i="33"/>
  <c r="BR202" i="33"/>
  <c r="BP202" i="33"/>
  <c r="X202" i="33"/>
  <c r="AC181" i="33"/>
  <c r="BQ181" i="33"/>
  <c r="AH173" i="33"/>
  <c r="BR173" i="33"/>
  <c r="X162" i="33"/>
  <c r="BP162" i="33"/>
  <c r="BP152" i="33"/>
  <c r="X152" i="33"/>
  <c r="BP150" i="33"/>
  <c r="AC146" i="33"/>
  <c r="BQ146" i="33"/>
  <c r="X32" i="33"/>
  <c r="BP32" i="33"/>
  <c r="BP50" i="33"/>
  <c r="X50" i="33"/>
  <c r="BR48" i="33"/>
  <c r="AH48" i="33"/>
  <c r="BP41" i="33"/>
  <c r="X41" i="33"/>
  <c r="BP37" i="33"/>
  <c r="X37" i="33"/>
  <c r="BR197" i="33"/>
  <c r="AH197" i="33"/>
  <c r="BR189" i="33"/>
  <c r="AH189" i="33"/>
  <c r="BQ170" i="33"/>
  <c r="AC170" i="33"/>
  <c r="BP170" i="33"/>
  <c r="X170" i="33"/>
  <c r="AH168" i="33"/>
  <c r="BR168" i="33"/>
  <c r="AC127" i="33"/>
  <c r="BQ127" i="33"/>
  <c r="AH127" i="33"/>
  <c r="BR127" i="33"/>
  <c r="BP103" i="33"/>
  <c r="X103" i="33"/>
  <c r="BP95" i="33"/>
  <c r="X95" i="33"/>
  <c r="AH87" i="33"/>
  <c r="BR87" i="33"/>
  <c r="X83" i="33"/>
  <c r="BP83" i="33"/>
  <c r="BR77" i="33"/>
  <c r="AH77" i="33"/>
  <c r="X53" i="33"/>
  <c r="BP53" i="33"/>
  <c r="BQ44" i="33"/>
  <c r="AC44" i="33"/>
  <c r="AH42" i="33"/>
  <c r="BR42" i="33"/>
  <c r="BQ25" i="33"/>
  <c r="AC25" i="33"/>
  <c r="BP23" i="33"/>
  <c r="X23" i="33"/>
  <c r="BQ21" i="33"/>
  <c r="AC21" i="33"/>
  <c r="BR21" i="33"/>
  <c r="AH21" i="33"/>
  <c r="AC19" i="33"/>
  <c r="BQ19" i="33"/>
  <c r="X196" i="33"/>
  <c r="BP196" i="33"/>
  <c r="BR194" i="33"/>
  <c r="AH194" i="33"/>
  <c r="X190" i="33"/>
  <c r="BP190" i="33"/>
  <c r="AC188" i="33"/>
  <c r="BQ188" i="33"/>
  <c r="BR188" i="33"/>
  <c r="AH188" i="33"/>
  <c r="BR171" i="33"/>
  <c r="AH171" i="33"/>
  <c r="AC138" i="33"/>
  <c r="BQ138" i="33"/>
  <c r="X134" i="33"/>
  <c r="BP134" i="33"/>
  <c r="BQ132" i="33"/>
  <c r="AC132" i="33"/>
  <c r="AH130" i="33"/>
  <c r="BR130" i="33"/>
  <c r="AC128" i="33"/>
  <c r="BQ128" i="33"/>
  <c r="BP118" i="33"/>
  <c r="X118" i="33"/>
  <c r="AC116" i="33"/>
  <c r="BQ116" i="33"/>
  <c r="BP112" i="33"/>
  <c r="X112" i="33"/>
  <c r="BQ110" i="33"/>
  <c r="AC110" i="33"/>
  <c r="BP108" i="33"/>
  <c r="X108" i="33"/>
  <c r="BR104" i="33"/>
  <c r="AH104" i="33"/>
  <c r="BQ102" i="33"/>
  <c r="AC102" i="33"/>
  <c r="AH98" i="33"/>
  <c r="BR98" i="33"/>
  <c r="BQ94" i="33"/>
  <c r="AC94" i="33"/>
  <c r="BQ90" i="33"/>
  <c r="AC90" i="33"/>
  <c r="BR88" i="33"/>
  <c r="BQ82" i="33"/>
  <c r="AC82" i="33"/>
  <c r="BQ78" i="33"/>
  <c r="AC78" i="33"/>
  <c r="BQ76" i="33"/>
  <c r="AC76" i="33"/>
  <c r="AH74" i="33"/>
  <c r="BR74" i="33"/>
  <c r="BQ72" i="33"/>
  <c r="AC72" i="33"/>
  <c r="BP66" i="33"/>
  <c r="X66" i="33"/>
  <c r="AH64" i="33"/>
  <c r="BR64" i="33"/>
  <c r="BQ45" i="33"/>
  <c r="AC45" i="33"/>
  <c r="BR24" i="33"/>
  <c r="AH24" i="33"/>
  <c r="X20" i="33"/>
  <c r="BP20" i="33"/>
  <c r="AH182" i="33"/>
  <c r="BR182" i="33"/>
  <c r="BQ178" i="33"/>
  <c r="AC178" i="33"/>
  <c r="BQ167" i="33"/>
  <c r="AC167" i="33"/>
  <c r="AH165" i="33"/>
  <c r="BR165" i="33"/>
  <c r="BP163" i="33"/>
  <c r="X163" i="33"/>
  <c r="BQ159" i="33"/>
  <c r="AC159" i="33"/>
  <c r="BR159" i="33"/>
  <c r="AH159" i="33"/>
  <c r="BR157" i="33"/>
  <c r="AH157" i="33"/>
  <c r="BR155" i="33"/>
  <c r="AH155" i="33"/>
  <c r="BR149" i="33"/>
  <c r="AH149" i="33"/>
  <c r="BP147" i="33"/>
  <c r="BR35" i="33"/>
  <c r="AH35" i="33"/>
  <c r="BQ29" i="33"/>
  <c r="AC29" i="33"/>
  <c r="BR195" i="33"/>
  <c r="AH195" i="33"/>
  <c r="BQ187" i="33"/>
  <c r="AC187" i="33"/>
  <c r="BR141" i="33"/>
  <c r="AH141" i="33"/>
  <c r="BR137" i="33"/>
  <c r="AH137" i="33"/>
  <c r="BR133" i="33"/>
  <c r="AH133" i="33"/>
  <c r="BP125" i="33"/>
  <c r="X125" i="33"/>
  <c r="AH113" i="33"/>
  <c r="BR113" i="33"/>
  <c r="BR109" i="33"/>
  <c r="AH109" i="33"/>
  <c r="BP97" i="33"/>
  <c r="X97" i="33"/>
  <c r="BQ79" i="33"/>
  <c r="AC79" i="33"/>
  <c r="BQ71" i="33"/>
  <c r="AC71" i="33"/>
  <c r="BP67" i="33"/>
  <c r="AC61" i="33"/>
  <c r="BQ61" i="33"/>
  <c r="BP61" i="33"/>
  <c r="X61" i="33"/>
  <c r="X55" i="33"/>
  <c r="BP55" i="33"/>
  <c r="AH142" i="33"/>
  <c r="BP186" i="33"/>
  <c r="X186" i="33"/>
  <c r="BR186" i="33"/>
  <c r="AH186" i="33"/>
  <c r="X172" i="33"/>
  <c r="BP172" i="33"/>
  <c r="AJ8" i="33"/>
  <c r="BU8" i="33" s="1"/>
  <c r="W8" i="33"/>
  <c r="Z8" i="33"/>
  <c r="AA8" i="33"/>
  <c r="V8" i="33"/>
  <c r="AF8" i="33"/>
  <c r="AG8" i="33"/>
  <c r="AE8" i="33"/>
  <c r="AB8" i="33"/>
  <c r="BT8" i="33" s="1"/>
  <c r="U8" i="33"/>
  <c r="AJ14" i="33"/>
  <c r="BU14" i="33" s="1"/>
  <c r="AA14" i="33"/>
  <c r="V14" i="33"/>
  <c r="U14" i="33"/>
  <c r="AG14" i="33"/>
  <c r="AF14" i="33"/>
  <c r="AE14" i="33"/>
  <c r="W14" i="33"/>
  <c r="Z14" i="33"/>
  <c r="AB14" i="33"/>
  <c r="BT14" i="33" s="1"/>
  <c r="AJ18" i="33"/>
  <c r="BU18" i="33" s="1"/>
  <c r="V18" i="33"/>
  <c r="AE18" i="33"/>
  <c r="AA18" i="33"/>
  <c r="Z18" i="33"/>
  <c r="U18" i="33"/>
  <c r="AF18" i="33"/>
  <c r="AB18" i="33"/>
  <c r="BT18" i="33" s="1"/>
  <c r="W18" i="33"/>
  <c r="AG18" i="33"/>
  <c r="AJ177" i="33"/>
  <c r="BU177" i="33" s="1"/>
  <c r="V177" i="33"/>
  <c r="AF177" i="33"/>
  <c r="AA177" i="33"/>
  <c r="AG177" i="33"/>
  <c r="W177" i="33"/>
  <c r="AB177" i="33"/>
  <c r="BT177" i="33" s="1"/>
  <c r="U177" i="33"/>
  <c r="AE177" i="33"/>
  <c r="Z177" i="33"/>
  <c r="AJ143" i="33"/>
  <c r="BU143" i="33" s="1"/>
  <c r="Z143" i="33"/>
  <c r="V143" i="33"/>
  <c r="U143" i="33"/>
  <c r="AF143" i="33"/>
  <c r="AE143" i="33"/>
  <c r="AG143" i="33"/>
  <c r="AA143" i="33"/>
  <c r="W143" i="33"/>
  <c r="AB143" i="33"/>
  <c r="AJ145" i="33"/>
  <c r="BU145" i="33" s="1"/>
  <c r="AA145" i="33"/>
  <c r="V145" i="33"/>
  <c r="AB145" i="33"/>
  <c r="AF145" i="33"/>
  <c r="AG145" i="33"/>
  <c r="U145" i="33"/>
  <c r="AE145" i="33"/>
  <c r="W145" i="33"/>
  <c r="Z145" i="33"/>
  <c r="AJ123" i="33"/>
  <c r="BU123" i="33" s="1"/>
  <c r="AA123" i="33"/>
  <c r="AF123" i="33"/>
  <c r="V123" i="33"/>
  <c r="AE123" i="33"/>
  <c r="U123" i="33"/>
  <c r="Z123" i="33"/>
  <c r="AB123" i="33"/>
  <c r="BT123" i="33" s="1"/>
  <c r="W123" i="33"/>
  <c r="AG123" i="33"/>
  <c r="AJ80" i="33"/>
  <c r="BU80" i="33" s="1"/>
  <c r="AA80" i="33"/>
  <c r="U80" i="33"/>
  <c r="V80" i="33"/>
  <c r="AF80" i="33"/>
  <c r="AB80" i="33"/>
  <c r="BT80" i="33" s="1"/>
  <c r="AE80" i="33"/>
  <c r="Z80" i="33"/>
  <c r="AG80" i="33"/>
  <c r="W80" i="33"/>
  <c r="X80" i="33" s="1"/>
  <c r="AJ65" i="33"/>
  <c r="BU65" i="33" s="1"/>
  <c r="AF65" i="33"/>
  <c r="AA65" i="33"/>
  <c r="AG65" i="33"/>
  <c r="AB65" i="33"/>
  <c r="BT65" i="33" s="1"/>
  <c r="U65" i="33"/>
  <c r="V65" i="33"/>
  <c r="AE65" i="33"/>
  <c r="W65" i="33"/>
  <c r="Z65" i="33"/>
  <c r="AJ180" i="33"/>
  <c r="BU180" i="33" s="1"/>
  <c r="AF180" i="33"/>
  <c r="V180" i="33"/>
  <c r="AA180" i="33"/>
  <c r="AE180" i="33"/>
  <c r="U180" i="33"/>
  <c r="AG180" i="33"/>
  <c r="W180" i="33"/>
  <c r="AB180" i="33"/>
  <c r="BT180" i="33" s="1"/>
  <c r="Z180" i="33"/>
  <c r="AJ36" i="33"/>
  <c r="BU36" i="33" s="1"/>
  <c r="V36" i="33"/>
  <c r="AA36" i="33"/>
  <c r="W36" i="33"/>
  <c r="AE36" i="33"/>
  <c r="AG36" i="33"/>
  <c r="Z36" i="33"/>
  <c r="AF36" i="33"/>
  <c r="AB36" i="33"/>
  <c r="BT36" i="33" s="1"/>
  <c r="U36" i="33"/>
  <c r="AJ156" i="33"/>
  <c r="BU156" i="33" s="1"/>
  <c r="AF156" i="33"/>
  <c r="V156" i="33"/>
  <c r="AA156" i="33"/>
  <c r="U156" i="33"/>
  <c r="Z156" i="33"/>
  <c r="W156" i="33"/>
  <c r="AG156" i="33"/>
  <c r="AB156" i="33"/>
  <c r="BT156" i="33" s="1"/>
  <c r="AE156" i="33"/>
  <c r="AJ22" i="33"/>
  <c r="BU22" i="33" s="1"/>
  <c r="AF22" i="33"/>
  <c r="AG22" i="33"/>
  <c r="AA22" i="33"/>
  <c r="V22" i="33"/>
  <c r="W22" i="33"/>
  <c r="AE22" i="33"/>
  <c r="Z22" i="33"/>
  <c r="AB22" i="33"/>
  <c r="BT22" i="33" s="1"/>
  <c r="U22" i="33"/>
  <c r="AJ148" i="33"/>
  <c r="BU148" i="33" s="1"/>
  <c r="V148" i="33"/>
  <c r="AA148" i="33"/>
  <c r="W148" i="33"/>
  <c r="AE148" i="33"/>
  <c r="U148" i="33"/>
  <c r="AF148" i="33"/>
  <c r="Z148" i="33"/>
  <c r="AG148" i="33"/>
  <c r="AB148" i="33"/>
  <c r="BS46" i="33"/>
  <c r="BS20" i="33"/>
  <c r="BS119" i="33"/>
  <c r="BS68" i="33"/>
  <c r="BS49" i="33"/>
  <c r="BS167" i="33"/>
  <c r="BS194" i="33"/>
  <c r="BS91" i="33"/>
  <c r="BS155" i="33"/>
  <c r="BS94" i="33"/>
  <c r="BS55" i="33"/>
  <c r="BS163" i="33"/>
  <c r="BS50" i="33"/>
  <c r="BS109" i="33"/>
  <c r="BR203" i="33"/>
  <c r="AH203" i="33"/>
  <c r="BQ202" i="33"/>
  <c r="AC202" i="33"/>
  <c r="BP179" i="33"/>
  <c r="X179" i="33"/>
  <c r="BT175" i="33"/>
  <c r="BP175" i="33"/>
  <c r="X175" i="33"/>
  <c r="BR175" i="33"/>
  <c r="BP173" i="33"/>
  <c r="X173" i="33"/>
  <c r="AC173" i="33"/>
  <c r="BQ173" i="33"/>
  <c r="BP164" i="33"/>
  <c r="X164" i="33"/>
  <c r="BQ160" i="33"/>
  <c r="AC160" i="33"/>
  <c r="BQ154" i="33"/>
  <c r="AC154" i="33"/>
  <c r="AC51" i="33"/>
  <c r="BQ51" i="33"/>
  <c r="BQ49" i="33"/>
  <c r="AC49" i="33"/>
  <c r="BP49" i="33"/>
  <c r="X49" i="33"/>
  <c r="BR47" i="33"/>
  <c r="AH47" i="33"/>
  <c r="BP40" i="33"/>
  <c r="X40" i="33"/>
  <c r="BQ40" i="33"/>
  <c r="AC40" i="33"/>
  <c r="AC32" i="33"/>
  <c r="BQ32" i="33"/>
  <c r="BR30" i="33"/>
  <c r="AH30" i="33"/>
  <c r="AH28" i="33"/>
  <c r="BR28" i="33"/>
  <c r="BP48" i="33"/>
  <c r="BR41" i="33"/>
  <c r="AH41" i="33"/>
  <c r="BR37" i="33"/>
  <c r="AH37" i="33"/>
  <c r="BQ33" i="33"/>
  <c r="AC33" i="33"/>
  <c r="BP31" i="33"/>
  <c r="X31" i="33"/>
  <c r="BT189" i="33"/>
  <c r="BT168" i="33"/>
  <c r="BP119" i="33"/>
  <c r="X119" i="33"/>
  <c r="BQ111" i="33"/>
  <c r="AC111" i="33"/>
  <c r="BQ103" i="33"/>
  <c r="AC103" i="33"/>
  <c r="BQ95" i="33"/>
  <c r="AC95" i="33"/>
  <c r="AC87" i="33"/>
  <c r="BQ87" i="33"/>
  <c r="AH83" i="33"/>
  <c r="BR83" i="33"/>
  <c r="X77" i="33"/>
  <c r="BQ73" i="33"/>
  <c r="AC73" i="33"/>
  <c r="BQ69" i="33"/>
  <c r="AC69" i="33"/>
  <c r="BQ59" i="33"/>
  <c r="AC59" i="33"/>
  <c r="BP59" i="33"/>
  <c r="X59" i="33"/>
  <c r="BR53" i="33"/>
  <c r="AH53" i="33"/>
  <c r="BR27" i="33"/>
  <c r="AC23" i="33"/>
  <c r="BQ23" i="33"/>
  <c r="BR23" i="33"/>
  <c r="AH23" i="33"/>
  <c r="AC11" i="33"/>
  <c r="BQ11" i="33"/>
  <c r="BP11" i="33"/>
  <c r="X11" i="33"/>
  <c r="BP194" i="33"/>
  <c r="X194" i="33"/>
  <c r="BQ192" i="33"/>
  <c r="AC192" i="33"/>
  <c r="BR192" i="33"/>
  <c r="AH192" i="33"/>
  <c r="BR190" i="33"/>
  <c r="AH190" i="33"/>
  <c r="AC171" i="33"/>
  <c r="BQ171" i="33"/>
  <c r="BR138" i="33"/>
  <c r="AH138" i="33"/>
  <c r="X132" i="33"/>
  <c r="BP132" i="33"/>
  <c r="AH132" i="33"/>
  <c r="BR132" i="33"/>
  <c r="BT130" i="33"/>
  <c r="BQ130" i="33"/>
  <c r="AC130" i="33"/>
  <c r="BR128" i="33"/>
  <c r="AH128" i="33"/>
  <c r="AC126" i="33"/>
  <c r="BQ126" i="33"/>
  <c r="X126" i="33"/>
  <c r="BP124" i="33"/>
  <c r="X124" i="33"/>
  <c r="AC120" i="33"/>
  <c r="BQ120" i="33"/>
  <c r="AC118" i="33"/>
  <c r="BQ118" i="33"/>
  <c r="BR112" i="33"/>
  <c r="AH112" i="33"/>
  <c r="BR110" i="33"/>
  <c r="AH110" i="33"/>
  <c r="BR102" i="33"/>
  <c r="AH102" i="33"/>
  <c r="BP96" i="33"/>
  <c r="X96" i="33"/>
  <c r="AC96" i="33"/>
  <c r="BQ96" i="33"/>
  <c r="BP92" i="33"/>
  <c r="X92" i="33"/>
  <c r="BQ92" i="33"/>
  <c r="AC92" i="33"/>
  <c r="X88" i="33"/>
  <c r="BP88" i="33"/>
  <c r="AC86" i="33"/>
  <c r="BQ86" i="33"/>
  <c r="BR82" i="33"/>
  <c r="AH82" i="33"/>
  <c r="BP76" i="33"/>
  <c r="X74" i="33"/>
  <c r="BP74" i="33"/>
  <c r="AH72" i="33"/>
  <c r="BR72" i="33"/>
  <c r="BP72" i="33"/>
  <c r="X72" i="33"/>
  <c r="BP68" i="33"/>
  <c r="X68" i="33"/>
  <c r="AC66" i="33"/>
  <c r="BQ66" i="33"/>
  <c r="BT60" i="33"/>
  <c r="AH58" i="33"/>
  <c r="BR58" i="33"/>
  <c r="BQ56" i="33"/>
  <c r="AC56" i="33"/>
  <c r="BQ43" i="33"/>
  <c r="AC43" i="33"/>
  <c r="X43" i="33"/>
  <c r="BP43" i="33"/>
  <c r="AH26" i="33"/>
  <c r="BR26" i="33"/>
  <c r="BR20" i="33"/>
  <c r="AH20" i="33"/>
  <c r="BQ20" i="33"/>
  <c r="AC20" i="33"/>
  <c r="BP12" i="33"/>
  <c r="BP182" i="33"/>
  <c r="BR178" i="33"/>
  <c r="AH178" i="33"/>
  <c r="BP174" i="33"/>
  <c r="X174" i="33"/>
  <c r="BR163" i="33"/>
  <c r="AH163" i="33"/>
  <c r="BQ157" i="33"/>
  <c r="AC157" i="33"/>
  <c r="BQ155" i="33"/>
  <c r="AC155" i="33"/>
  <c r="BP151" i="33"/>
  <c r="X151" i="33"/>
  <c r="BQ149" i="33"/>
  <c r="AC149" i="33"/>
  <c r="X147" i="33"/>
  <c r="AC147" i="33"/>
  <c r="BQ147" i="33"/>
  <c r="BQ35" i="33"/>
  <c r="AC35" i="33"/>
  <c r="AH29" i="33"/>
  <c r="BR29" i="33"/>
  <c r="BQ195" i="33"/>
  <c r="AC195" i="33"/>
  <c r="BQ191" i="33"/>
  <c r="AC191" i="33"/>
  <c r="BP191" i="33"/>
  <c r="BP187" i="33"/>
  <c r="X187" i="33"/>
  <c r="BP141" i="33"/>
  <c r="X141" i="33"/>
  <c r="BQ141" i="33"/>
  <c r="AC141" i="33"/>
  <c r="AC137" i="33"/>
  <c r="BQ137" i="33"/>
  <c r="BQ129" i="33"/>
  <c r="AC129" i="33"/>
  <c r="BQ109" i="33"/>
  <c r="AC109" i="33"/>
  <c r="AH101" i="33"/>
  <c r="BR101" i="33"/>
  <c r="BQ97" i="33"/>
  <c r="AC97" i="33"/>
  <c r="BR93" i="33"/>
  <c r="AH93" i="33"/>
  <c r="BP85" i="33"/>
  <c r="X85" i="33"/>
  <c r="X79" i="33"/>
  <c r="BP79" i="33"/>
  <c r="BQ75" i="33"/>
  <c r="AC75" i="33"/>
  <c r="BT75" i="33"/>
  <c r="X67" i="33"/>
  <c r="AC67" i="33"/>
  <c r="BQ67" i="33"/>
  <c r="BP46" i="33"/>
  <c r="X46" i="33"/>
  <c r="AC172" i="33"/>
  <c r="BQ172" i="33"/>
  <c r="AJ17" i="33"/>
  <c r="BU17" i="33" s="1"/>
  <c r="V17" i="33"/>
  <c r="AF17" i="33"/>
  <c r="AA17" i="33"/>
  <c r="AG17" i="33"/>
  <c r="AB17" i="33"/>
  <c r="BT17" i="33" s="1"/>
  <c r="U17" i="33"/>
  <c r="AE17" i="33"/>
  <c r="W17" i="33"/>
  <c r="Z17" i="33"/>
  <c r="AJ201" i="33"/>
  <c r="BU201" i="33" s="1"/>
  <c r="AA201" i="33"/>
  <c r="AF201" i="33"/>
  <c r="V201" i="33"/>
  <c r="AE201" i="33"/>
  <c r="U201" i="33"/>
  <c r="AB201" i="33"/>
  <c r="BT201" i="33" s="1"/>
  <c r="Z201" i="33"/>
  <c r="AG201" i="33"/>
  <c r="W201" i="33"/>
  <c r="AJ169" i="33"/>
  <c r="BU169" i="33" s="1"/>
  <c r="AF169" i="33"/>
  <c r="AA169" i="33"/>
  <c r="AG169" i="33"/>
  <c r="V169" i="33"/>
  <c r="AB169" i="33"/>
  <c r="BT169" i="33" s="1"/>
  <c r="AE169" i="33"/>
  <c r="U169" i="33"/>
  <c r="Z169" i="33"/>
  <c r="W169" i="33"/>
  <c r="AJ106" i="33"/>
  <c r="BU106" i="33" s="1"/>
  <c r="AA106" i="33"/>
  <c r="V106" i="33"/>
  <c r="AF106" i="33"/>
  <c r="U106" i="33"/>
  <c r="AE106" i="33"/>
  <c r="AB106" i="33"/>
  <c r="BT106" i="33" s="1"/>
  <c r="AG106" i="33"/>
  <c r="Z106" i="33"/>
  <c r="W106" i="33"/>
  <c r="AJ122" i="33"/>
  <c r="BU122" i="33" s="1"/>
  <c r="AA122" i="33"/>
  <c r="V122" i="33"/>
  <c r="AG122" i="33"/>
  <c r="U122" i="33"/>
  <c r="BP122" i="33" s="1"/>
  <c r="Z122" i="33"/>
  <c r="W122" i="33"/>
  <c r="AF122" i="33"/>
  <c r="AE122" i="33"/>
  <c r="AB122" i="33"/>
  <c r="BT122" i="33" s="1"/>
  <c r="AJ81" i="33"/>
  <c r="BU81" i="33" s="1"/>
  <c r="V81" i="33"/>
  <c r="AB81" i="33"/>
  <c r="BT81" i="33" s="1"/>
  <c r="AF81" i="33"/>
  <c r="W81" i="33"/>
  <c r="AA81" i="33"/>
  <c r="U81" i="33"/>
  <c r="AG81" i="33"/>
  <c r="AE81" i="33"/>
  <c r="Z81" i="33"/>
  <c r="AJ70" i="33"/>
  <c r="BU70" i="33" s="1"/>
  <c r="AA70" i="33"/>
  <c r="V70" i="33"/>
  <c r="U70" i="33"/>
  <c r="AG70" i="33"/>
  <c r="AB70" i="33"/>
  <c r="BT70" i="33" s="1"/>
  <c r="W70" i="33"/>
  <c r="X70" i="33" s="1"/>
  <c r="Z70" i="33"/>
  <c r="AF70" i="33"/>
  <c r="AE70" i="33"/>
  <c r="AJ62" i="33"/>
  <c r="BU62" i="33" s="1"/>
  <c r="AA62" i="33"/>
  <c r="AG62" i="33"/>
  <c r="V62" i="33"/>
  <c r="U62" i="33"/>
  <c r="AB62" i="33"/>
  <c r="BT62" i="33" s="1"/>
  <c r="AF62" i="33"/>
  <c r="W62" i="33"/>
  <c r="X62" i="33" s="1"/>
  <c r="Z62" i="33"/>
  <c r="AE62" i="33"/>
  <c r="AJ144" i="33"/>
  <c r="BU144" i="33" s="1"/>
  <c r="AA144" i="33"/>
  <c r="V144" i="33"/>
  <c r="AF144" i="33"/>
  <c r="AE144" i="33"/>
  <c r="BR144" i="33" s="1"/>
  <c r="AB144" i="33"/>
  <c r="BT144" i="33" s="1"/>
  <c r="Z144" i="33"/>
  <c r="W144" i="33"/>
  <c r="U144" i="33"/>
  <c r="AG144" i="33"/>
  <c r="AH144" i="33" s="1"/>
  <c r="AJ199" i="33"/>
  <c r="BU199" i="33" s="1"/>
  <c r="U199" i="33"/>
  <c r="AA199" i="33"/>
  <c r="V199" i="33"/>
  <c r="AF199" i="33"/>
  <c r="AG199" i="33"/>
  <c r="Z199" i="33"/>
  <c r="W199" i="33"/>
  <c r="X199" i="33" s="1"/>
  <c r="AB199" i="33"/>
  <c r="AE199" i="33"/>
  <c r="AJ135" i="33"/>
  <c r="BU135" i="33" s="1"/>
  <c r="AF135" i="33"/>
  <c r="AA135" i="33"/>
  <c r="V135" i="33"/>
  <c r="AE135" i="33"/>
  <c r="Z135" i="33"/>
  <c r="AB135" i="33"/>
  <c r="BT135" i="33" s="1"/>
  <c r="W135" i="33"/>
  <c r="U135" i="33"/>
  <c r="AG135" i="33"/>
  <c r="AJ52" i="33"/>
  <c r="BU52" i="33" s="1"/>
  <c r="AF52" i="33"/>
  <c r="V52" i="33"/>
  <c r="AA52" i="33"/>
  <c r="AE52" i="33"/>
  <c r="U52" i="33"/>
  <c r="AB52" i="33"/>
  <c r="BT52" i="33" s="1"/>
  <c r="W52" i="33"/>
  <c r="AG52" i="33"/>
  <c r="Z52" i="33"/>
  <c r="AJ140" i="33"/>
  <c r="BU140" i="33" s="1"/>
  <c r="AA140" i="33"/>
  <c r="W140" i="33"/>
  <c r="AE140" i="33"/>
  <c r="AF140" i="33"/>
  <c r="U140" i="33"/>
  <c r="Z140" i="33"/>
  <c r="AB140" i="33"/>
  <c r="V140" i="33"/>
  <c r="AG140" i="33"/>
  <c r="BS43" i="33"/>
  <c r="BS97" i="33"/>
  <c r="BS111" i="33"/>
  <c r="BS69" i="33"/>
  <c r="BS79" i="33"/>
  <c r="BS128" i="33"/>
  <c r="BS190" i="33"/>
  <c r="BS126" i="33"/>
  <c r="BS26" i="33"/>
  <c r="BS174" i="33"/>
  <c r="BS117" i="33"/>
  <c r="BS33" i="33"/>
  <c r="BS146" i="33"/>
  <c r="BS72" i="33"/>
  <c r="BS64" i="33"/>
  <c r="BS183" i="33"/>
  <c r="BS87" i="33"/>
  <c r="BS134" i="33"/>
  <c r="BS112" i="33"/>
  <c r="BS182" i="33"/>
  <c r="BS173" i="33"/>
  <c r="BS137" i="33"/>
  <c r="BS125" i="33"/>
  <c r="BS37" i="33"/>
  <c r="BS32" i="33"/>
  <c r="BS56" i="33"/>
  <c r="BS133" i="33"/>
  <c r="BS124" i="33"/>
  <c r="BS44" i="33"/>
  <c r="BS60" i="33"/>
  <c r="BS162" i="33"/>
  <c r="BS95" i="33"/>
  <c r="BS83" i="33"/>
  <c r="BS151" i="33"/>
  <c r="BS186" i="33"/>
  <c r="BS171" i="33"/>
  <c r="BS102" i="33"/>
  <c r="BS82" i="33"/>
  <c r="BS28" i="33"/>
  <c r="BS196" i="33"/>
  <c r="BS77" i="33"/>
  <c r="BS197" i="33"/>
  <c r="BS25" i="33"/>
  <c r="BS203" i="33"/>
  <c r="BS96" i="33"/>
  <c r="BS53" i="33"/>
  <c r="BS150" i="33"/>
  <c r="BS31" i="33"/>
  <c r="BS147" i="33"/>
  <c r="BS157" i="33"/>
  <c r="BS30" i="33"/>
  <c r="BS120" i="33"/>
  <c r="BS90" i="33"/>
  <c r="BS21" i="33"/>
  <c r="BS152" i="33"/>
  <c r="BS129" i="33"/>
  <c r="BS104" i="33"/>
  <c r="BS192" i="33"/>
  <c r="BS116" i="33"/>
  <c r="BS92" i="33"/>
  <c r="BS73" i="33"/>
  <c r="BS172" i="33"/>
  <c r="BS76" i="33"/>
  <c r="BS12" i="33"/>
  <c r="BO165" i="33"/>
  <c r="BO15" i="33"/>
  <c r="BS159" i="33"/>
  <c r="BS149" i="33"/>
  <c r="BS110" i="33"/>
  <c r="BO45" i="33"/>
  <c r="BS98" i="33"/>
  <c r="BS78" i="33"/>
  <c r="BS181" i="33"/>
  <c r="BS189" i="33"/>
  <c r="BS66" i="33"/>
  <c r="BS41" i="33"/>
  <c r="BS29" i="33"/>
  <c r="BS188" i="33"/>
  <c r="BS160" i="33"/>
  <c r="BO103" i="33"/>
  <c r="BO195" i="33"/>
  <c r="BO75" i="33"/>
  <c r="BO96" i="33"/>
  <c r="BO31" i="33"/>
  <c r="BO147" i="33"/>
  <c r="BO11" i="33"/>
  <c r="BO24" i="33"/>
  <c r="BO172" i="33"/>
  <c r="BO79" i="33"/>
  <c r="BO27" i="33"/>
  <c r="BO132" i="33"/>
  <c r="BO149" i="33"/>
  <c r="BO189" i="33"/>
  <c r="BO29" i="33"/>
  <c r="BO160" i="33"/>
  <c r="BO138" i="33"/>
  <c r="BO191" i="33"/>
  <c r="BO100" i="33"/>
  <c r="BO92" i="33"/>
  <c r="BO154" i="33"/>
  <c r="BO35" i="33"/>
  <c r="BO56" i="33"/>
  <c r="BO23" i="33"/>
  <c r="BO168" i="33"/>
  <c r="BO59" i="33"/>
  <c r="BO85" i="33"/>
  <c r="BO141" i="33"/>
  <c r="BO86" i="33"/>
  <c r="BO66" i="33"/>
  <c r="BO188" i="33"/>
  <c r="BO178" i="33"/>
  <c r="BO47" i="33"/>
  <c r="BO20" i="33"/>
  <c r="BO93" i="33"/>
  <c r="BO187" i="33"/>
  <c r="BO60" i="33"/>
  <c r="BO167" i="33"/>
  <c r="BO179" i="33"/>
  <c r="BO42" i="33"/>
  <c r="BO34" i="33"/>
  <c r="BO94" i="33"/>
  <c r="BO163" i="33"/>
  <c r="BO133" i="33"/>
  <c r="BO109" i="33"/>
  <c r="BO124" i="33"/>
  <c r="BO44" i="33"/>
  <c r="BO192" i="33"/>
  <c r="BO157" i="33"/>
  <c r="BO120" i="33"/>
  <c r="BO90" i="33"/>
  <c r="BO108" i="33"/>
  <c r="BO152" i="33"/>
  <c r="BO203" i="33"/>
  <c r="BO53" i="33"/>
  <c r="BO40" i="33"/>
  <c r="BO130" i="33"/>
  <c r="BO48" i="33"/>
  <c r="BO104" i="33"/>
  <c r="BO150" i="33"/>
  <c r="BO30" i="33"/>
  <c r="BO21" i="33"/>
  <c r="BO129" i="33"/>
  <c r="BO49" i="33"/>
  <c r="BO194" i="33"/>
  <c r="BO116" i="33"/>
  <c r="BO182" i="33"/>
  <c r="BO173" i="33"/>
  <c r="BO139" i="33"/>
  <c r="BO46" i="33"/>
  <c r="BO97" i="33"/>
  <c r="BO146" i="33"/>
  <c r="BO119" i="33"/>
  <c r="BO76" i="33"/>
  <c r="BO64" i="33"/>
  <c r="BO12" i="33"/>
  <c r="BO69" i="33"/>
  <c r="BO183" i="33"/>
  <c r="BO87" i="33"/>
  <c r="BO155" i="33"/>
  <c r="BO190" i="33"/>
  <c r="BO126" i="33"/>
  <c r="BO67" i="33"/>
  <c r="BO98" i="33"/>
  <c r="BO55" i="33"/>
  <c r="BO181" i="33"/>
  <c r="BO50" i="33"/>
  <c r="BO137" i="33"/>
  <c r="BO125" i="33"/>
  <c r="BO113" i="33"/>
  <c r="BO37" i="33"/>
  <c r="BO32" i="33"/>
  <c r="BO95" i="33"/>
  <c r="BO196" i="33"/>
  <c r="BO88" i="33"/>
  <c r="BO142" i="33"/>
  <c r="BO72" i="33"/>
  <c r="BO202" i="33"/>
  <c r="BO83" i="33"/>
  <c r="BO128" i="33"/>
  <c r="BO186" i="33"/>
  <c r="BO134" i="33"/>
  <c r="BO118" i="33"/>
  <c r="BO82" i="33"/>
  <c r="BO174" i="33"/>
  <c r="BO51" i="33"/>
  <c r="BI112" i="33"/>
  <c r="BK112" i="33" s="1"/>
  <c r="BO112" i="33"/>
  <c r="BO111" i="33"/>
  <c r="BO91" i="33"/>
  <c r="BO171" i="33"/>
  <c r="BO26" i="33"/>
  <c r="BO117" i="33"/>
  <c r="BO43" i="33"/>
  <c r="BO68" i="33"/>
  <c r="BO33" i="33"/>
  <c r="BO162" i="33"/>
  <c r="BO101" i="33"/>
  <c r="BO73" i="33"/>
  <c r="BO127" i="33"/>
  <c r="BO19" i="33"/>
  <c r="BO159" i="33"/>
  <c r="BO151" i="33"/>
  <c r="BO175" i="33"/>
  <c r="BO110" i="33"/>
  <c r="BO71" i="33"/>
  <c r="BO197" i="33"/>
  <c r="BO164" i="33"/>
  <c r="BO102" i="33"/>
  <c r="BO78" i="33"/>
  <c r="BO61" i="33"/>
  <c r="BO28" i="33"/>
  <c r="BO74" i="33"/>
  <c r="BO41" i="33"/>
  <c r="BO25" i="33"/>
  <c r="BO77" i="33"/>
  <c r="BO170" i="33"/>
  <c r="BO58" i="33"/>
  <c r="Z5" i="33"/>
  <c r="V5" i="33"/>
  <c r="AF5" i="33"/>
  <c r="AA5" i="33"/>
  <c r="Q5" i="33"/>
  <c r="AJ5" i="33"/>
  <c r="BU5" i="33" s="1"/>
  <c r="AE5" i="33"/>
  <c r="U5" i="33"/>
  <c r="AJ7" i="33"/>
  <c r="BU7" i="33" s="1"/>
  <c r="AF7" i="33"/>
  <c r="AB7" i="33"/>
  <c r="AA7" i="33"/>
  <c r="V7" i="33"/>
  <c r="AG7" i="33"/>
  <c r="W7" i="33"/>
  <c r="U7" i="33"/>
  <c r="Z7" i="33"/>
  <c r="AE7" i="33"/>
  <c r="AJ6" i="33"/>
  <c r="BU6" i="33" s="1"/>
  <c r="V6" i="33"/>
  <c r="AB6" i="33"/>
  <c r="AF6" i="33"/>
  <c r="W6" i="33"/>
  <c r="AA6" i="33"/>
  <c r="AG6" i="33"/>
  <c r="U6" i="33"/>
  <c r="AE6" i="33"/>
  <c r="Z6" i="33"/>
  <c r="BI68" i="33"/>
  <c r="BL68" i="33" s="1"/>
  <c r="BI74" i="33"/>
  <c r="BL74" i="33" s="1"/>
  <c r="BI132" i="33"/>
  <c r="BL132" i="33" s="1"/>
  <c r="BI155" i="33"/>
  <c r="BK155" i="33" s="1"/>
  <c r="BI203" i="33"/>
  <c r="BL203" i="33" s="1"/>
  <c r="AA4" i="33"/>
  <c r="AF4" i="33"/>
  <c r="AG5" i="33"/>
  <c r="AB5" i="33"/>
  <c r="W5" i="33"/>
  <c r="Z4" i="33"/>
  <c r="AE4" i="33"/>
  <c r="R5" i="33"/>
  <c r="Q4" i="36" s="1"/>
  <c r="U4" i="33"/>
  <c r="BI163" i="33"/>
  <c r="BL163" i="33" s="1"/>
  <c r="S100" i="33"/>
  <c r="BV100" i="33" s="1"/>
  <c r="BX100" i="33" s="1"/>
  <c r="S92" i="33"/>
  <c r="BV92" i="33" s="1"/>
  <c r="BX92" i="33" s="1"/>
  <c r="S154" i="33"/>
  <c r="BV154" i="33" s="1"/>
  <c r="BX154" i="33" s="1"/>
  <c r="S95" i="33"/>
  <c r="BV95" i="33" s="1"/>
  <c r="BX95" i="33" s="1"/>
  <c r="S56" i="33"/>
  <c r="BV56" i="33" s="1"/>
  <c r="BX56" i="33" s="1"/>
  <c r="S23" i="33"/>
  <c r="BV23" i="33" s="1"/>
  <c r="BX23" i="33" s="1"/>
  <c r="S168" i="33"/>
  <c r="BV168" i="33" s="1"/>
  <c r="BX168" i="33" s="1"/>
  <c r="S59" i="33"/>
  <c r="BV59" i="33" s="1"/>
  <c r="BX59" i="33" s="1"/>
  <c r="S85" i="33"/>
  <c r="BV85" i="33" s="1"/>
  <c r="BX85" i="33" s="1"/>
  <c r="S141" i="33"/>
  <c r="BV141" i="33" s="1"/>
  <c r="BX141" i="33" s="1"/>
  <c r="S86" i="33"/>
  <c r="BV86" i="33" s="1"/>
  <c r="BX86" i="33" s="1"/>
  <c r="S66" i="33"/>
  <c r="BV66" i="33" s="1"/>
  <c r="BX66" i="33" s="1"/>
  <c r="S196" i="33"/>
  <c r="BV196" i="33" s="1"/>
  <c r="BX196" i="33" s="1"/>
  <c r="S188" i="33"/>
  <c r="BV188" i="33" s="1"/>
  <c r="BX188" i="33" s="1"/>
  <c r="S178" i="33"/>
  <c r="BV178" i="33" s="1"/>
  <c r="BX178" i="33" s="1"/>
  <c r="S47" i="33"/>
  <c r="BV47" i="33" s="1"/>
  <c r="BX47" i="33" s="1"/>
  <c r="S68" i="33"/>
  <c r="BV68" i="33" s="1"/>
  <c r="BX68" i="33" s="1"/>
  <c r="S91" i="33"/>
  <c r="BV91" i="33" s="1"/>
  <c r="BX91" i="33" s="1"/>
  <c r="S127" i="33"/>
  <c r="BV127" i="33" s="1"/>
  <c r="BX127" i="33" s="1"/>
  <c r="S175" i="33"/>
  <c r="BV175" i="33" s="1"/>
  <c r="BX175" i="33" s="1"/>
  <c r="S164" i="33"/>
  <c r="BV164" i="33" s="1"/>
  <c r="BX164" i="33" s="1"/>
  <c r="S61" i="33"/>
  <c r="BV61" i="33" s="1"/>
  <c r="BX61" i="33" s="1"/>
  <c r="S58" i="33"/>
  <c r="BV58" i="33" s="1"/>
  <c r="BX58" i="33" s="1"/>
  <c r="S11" i="33"/>
  <c r="BV11" i="33" s="1"/>
  <c r="BX11" i="33" s="1"/>
  <c r="S108" i="33"/>
  <c r="BV108" i="33" s="1"/>
  <c r="BX108" i="33" s="1"/>
  <c r="BI116" i="33"/>
  <c r="BL116" i="33" s="1"/>
  <c r="S159" i="33"/>
  <c r="S110" i="33"/>
  <c r="BV110" i="33" s="1"/>
  <c r="BX110" i="33" s="1"/>
  <c r="S78" i="33"/>
  <c r="BV78" i="33" s="1"/>
  <c r="BX78" i="33" s="1"/>
  <c r="S41" i="33"/>
  <c r="BV41" i="33" s="1"/>
  <c r="BX41" i="33" s="1"/>
  <c r="S191" i="33"/>
  <c r="BV191" i="33" s="1"/>
  <c r="BX191" i="33" s="1"/>
  <c r="S35" i="33"/>
  <c r="BV35" i="33" s="1"/>
  <c r="BX35" i="33" s="1"/>
  <c r="S96" i="33"/>
  <c r="BV96" i="33" s="1"/>
  <c r="BX96" i="33" s="1"/>
  <c r="S43" i="33"/>
  <c r="BV43" i="33" s="1"/>
  <c r="BX43" i="33" s="1"/>
  <c r="S111" i="33"/>
  <c r="BV111" i="33" s="1"/>
  <c r="BX111" i="33" s="1"/>
  <c r="S31" i="33"/>
  <c r="BV31" i="33" s="1"/>
  <c r="BX31" i="33" s="1"/>
  <c r="S147" i="33"/>
  <c r="BV147" i="33" s="1"/>
  <c r="BX147" i="33" s="1"/>
  <c r="S157" i="33"/>
  <c r="BV157" i="33" s="1"/>
  <c r="BX157" i="33" s="1"/>
  <c r="S120" i="33"/>
  <c r="BV120" i="33" s="1"/>
  <c r="BX120" i="33" s="1"/>
  <c r="S171" i="33"/>
  <c r="BV171" i="33" s="1"/>
  <c r="BX171" i="33" s="1"/>
  <c r="S90" i="33"/>
  <c r="BV90" i="33" s="1"/>
  <c r="BX90" i="33" s="1"/>
  <c r="S26" i="33"/>
  <c r="BV26" i="33" s="1"/>
  <c r="BX26" i="33" s="1"/>
  <c r="S152" i="33"/>
  <c r="BV152" i="33" s="1"/>
  <c r="BX152" i="33" s="1"/>
  <c r="S117" i="33"/>
  <c r="BV117" i="33" s="1"/>
  <c r="BX117" i="33" s="1"/>
  <c r="S33" i="33"/>
  <c r="BV33" i="33" s="1"/>
  <c r="BX33" i="33" s="1"/>
  <c r="S203" i="33"/>
  <c r="BV203" i="33" s="1"/>
  <c r="BX203" i="33" s="1"/>
  <c r="S53" i="33"/>
  <c r="BV53" i="33" s="1"/>
  <c r="BX53" i="33" s="1"/>
  <c r="S24" i="33"/>
  <c r="BV24" i="33" s="1"/>
  <c r="BX24" i="33" s="1"/>
  <c r="S172" i="33"/>
  <c r="BV172" i="33" s="1"/>
  <c r="BX172" i="33" s="1"/>
  <c r="S27" i="33"/>
  <c r="BV27" i="33" s="1"/>
  <c r="BX27" i="33" s="1"/>
  <c r="S132" i="33"/>
  <c r="BV132" i="33" s="1"/>
  <c r="BX132" i="33" s="1"/>
  <c r="S149" i="33"/>
  <c r="BV149" i="33" s="1"/>
  <c r="BX149" i="33" s="1"/>
  <c r="S189" i="33"/>
  <c r="S29" i="33"/>
  <c r="S160" i="33"/>
  <c r="S138" i="33"/>
  <c r="BV138" i="33" s="1"/>
  <c r="BX138" i="33" s="1"/>
  <c r="P10" i="33"/>
  <c r="Q10" i="33"/>
  <c r="R10" i="33"/>
  <c r="Q145" i="33"/>
  <c r="P145" i="33"/>
  <c r="R145" i="33"/>
  <c r="BS145" i="33" s="1"/>
  <c r="Q180" i="33"/>
  <c r="P180" i="33"/>
  <c r="R180" i="33"/>
  <c r="Q9" i="33"/>
  <c r="R9" i="33"/>
  <c r="P9" i="33"/>
  <c r="Q123" i="33"/>
  <c r="R123" i="33"/>
  <c r="BS123" i="33" s="1"/>
  <c r="P123" i="33"/>
  <c r="Q144" i="33"/>
  <c r="P144" i="33"/>
  <c r="R144" i="33"/>
  <c r="BS144" i="33" s="1"/>
  <c r="S195" i="33"/>
  <c r="BV195" i="33" s="1"/>
  <c r="BX195" i="33" s="1"/>
  <c r="S88" i="33"/>
  <c r="BV88" i="33" s="1"/>
  <c r="BX88" i="33" s="1"/>
  <c r="S142" i="33"/>
  <c r="BV142" i="33" s="1"/>
  <c r="BX142" i="33" s="1"/>
  <c r="S72" i="33"/>
  <c r="BV72" i="33" s="1"/>
  <c r="BX72" i="33" s="1"/>
  <c r="S202" i="33"/>
  <c r="BV202" i="33" s="1"/>
  <c r="BX202" i="33" s="1"/>
  <c r="S83" i="33"/>
  <c r="BV83" i="33" s="1"/>
  <c r="BX83" i="33" s="1"/>
  <c r="S128" i="33"/>
  <c r="BV128" i="33" s="1"/>
  <c r="BX128" i="33" s="1"/>
  <c r="S186" i="33"/>
  <c r="BV186" i="33" s="1"/>
  <c r="BX186" i="33" s="1"/>
  <c r="S134" i="33"/>
  <c r="BV134" i="33" s="1"/>
  <c r="BX134" i="33" s="1"/>
  <c r="S118" i="33"/>
  <c r="BV118" i="33" s="1"/>
  <c r="BX118" i="33" s="1"/>
  <c r="S75" i="33"/>
  <c r="BV75" i="33" s="1"/>
  <c r="BX75" i="33" s="1"/>
  <c r="S82" i="33"/>
  <c r="BV82" i="33" s="1"/>
  <c r="BX82" i="33" s="1"/>
  <c r="S174" i="33"/>
  <c r="BV174" i="33" s="1"/>
  <c r="BX174" i="33" s="1"/>
  <c r="S51" i="33"/>
  <c r="BV51" i="33" s="1"/>
  <c r="BX51" i="33" s="1"/>
  <c r="Q193" i="33"/>
  <c r="P193" i="33"/>
  <c r="R193" i="33"/>
  <c r="BS193" i="33" s="1"/>
  <c r="BI92" i="33"/>
  <c r="BK92" i="33" s="1"/>
  <c r="P99" i="33"/>
  <c r="R99" i="33"/>
  <c r="Q99" i="33"/>
  <c r="P176" i="33"/>
  <c r="Q176" i="33"/>
  <c r="R176" i="33"/>
  <c r="BS176" i="33" s="1"/>
  <c r="R13" i="33"/>
  <c r="Q13" i="33"/>
  <c r="P13" i="33"/>
  <c r="Q185" i="33"/>
  <c r="P185" i="33"/>
  <c r="R185" i="33"/>
  <c r="Q153" i="33"/>
  <c r="P153" i="33"/>
  <c r="R153" i="33"/>
  <c r="BS153" i="33" s="1"/>
  <c r="Q114" i="33"/>
  <c r="R114" i="33"/>
  <c r="P114" i="33"/>
  <c r="Q122" i="33"/>
  <c r="R122" i="33"/>
  <c r="P122" i="33"/>
  <c r="Q4" i="33"/>
  <c r="V4" i="33"/>
  <c r="Q105" i="33"/>
  <c r="R105" i="33"/>
  <c r="P105" i="33"/>
  <c r="R184" i="33"/>
  <c r="Q184" i="33"/>
  <c r="P184" i="33"/>
  <c r="P135" i="33"/>
  <c r="R135" i="33"/>
  <c r="Q135" i="33"/>
  <c r="Q63" i="33"/>
  <c r="P63" i="33"/>
  <c r="R63" i="33"/>
  <c r="BS63" i="33" s="1"/>
  <c r="P22" i="33"/>
  <c r="R22" i="33"/>
  <c r="Q22" i="33"/>
  <c r="P158" i="33"/>
  <c r="R158" i="33"/>
  <c r="BS158" i="33" s="1"/>
  <c r="Q158" i="33"/>
  <c r="P5" i="33"/>
  <c r="BO5" i="33" s="1"/>
  <c r="S20" i="33"/>
  <c r="BV20" i="33" s="1"/>
  <c r="BX20" i="33" s="1"/>
  <c r="S93" i="33"/>
  <c r="BV93" i="33" s="1"/>
  <c r="BX93" i="33" s="1"/>
  <c r="S187" i="33"/>
  <c r="BV187" i="33" s="1"/>
  <c r="BX187" i="33" s="1"/>
  <c r="S60" i="33"/>
  <c r="BV60" i="33" s="1"/>
  <c r="BX60" i="33" s="1"/>
  <c r="S167" i="33"/>
  <c r="BV167" i="33" s="1"/>
  <c r="BX167" i="33" s="1"/>
  <c r="S179" i="33"/>
  <c r="BV179" i="33" s="1"/>
  <c r="BX179" i="33" s="1"/>
  <c r="S42" i="33"/>
  <c r="BV42" i="33" s="1"/>
  <c r="BX42" i="33" s="1"/>
  <c r="S34" i="33"/>
  <c r="BV34" i="33" s="1"/>
  <c r="BX34" i="33" s="1"/>
  <c r="S112" i="33"/>
  <c r="S94" i="33"/>
  <c r="BV94" i="33" s="1"/>
  <c r="BX94" i="33" s="1"/>
  <c r="S163" i="33"/>
  <c r="BV163" i="33" s="1"/>
  <c r="BX163" i="33" s="1"/>
  <c r="S133" i="33"/>
  <c r="BV133" i="33" s="1"/>
  <c r="BX133" i="33" s="1"/>
  <c r="S109" i="33"/>
  <c r="BV109" i="33" s="1"/>
  <c r="BX109" i="33" s="1"/>
  <c r="S124" i="33"/>
  <c r="BV124" i="33" s="1"/>
  <c r="BX124" i="33" s="1"/>
  <c r="S44" i="33"/>
  <c r="BV44" i="33" s="1"/>
  <c r="BX44" i="33" s="1"/>
  <c r="S192" i="33"/>
  <c r="BV192" i="33" s="1"/>
  <c r="BX192" i="33" s="1"/>
  <c r="Q18" i="33"/>
  <c r="P18" i="33"/>
  <c r="R18" i="33"/>
  <c r="P89" i="33"/>
  <c r="Q89" i="33"/>
  <c r="R89" i="33"/>
  <c r="P57" i="33"/>
  <c r="R57" i="33"/>
  <c r="Q57" i="33"/>
  <c r="P7" i="33"/>
  <c r="R7" i="33"/>
  <c r="Q7" i="33"/>
  <c r="Q198" i="33"/>
  <c r="R198" i="33"/>
  <c r="P198" i="33"/>
  <c r="P199" i="33"/>
  <c r="R199" i="33"/>
  <c r="Q199" i="33"/>
  <c r="P156" i="33"/>
  <c r="R156" i="33"/>
  <c r="BS156" i="33" s="1"/>
  <c r="Q156" i="33"/>
  <c r="P140" i="33"/>
  <c r="R140" i="33"/>
  <c r="Q140" i="33"/>
  <c r="S162" i="33"/>
  <c r="BV162" i="33" s="1"/>
  <c r="BX162" i="33" s="1"/>
  <c r="S101" i="33"/>
  <c r="S73" i="33"/>
  <c r="BV73" i="33" s="1"/>
  <c r="BX73" i="33" s="1"/>
  <c r="S19" i="33"/>
  <c r="S151" i="33"/>
  <c r="BV151" i="33" s="1"/>
  <c r="BX151" i="33" s="1"/>
  <c r="S71" i="33"/>
  <c r="BV71" i="33" s="1"/>
  <c r="BX71" i="33" s="1"/>
  <c r="S197" i="33"/>
  <c r="BV197" i="33" s="1"/>
  <c r="BX197" i="33" s="1"/>
  <c r="S102" i="33"/>
  <c r="BV102" i="33" s="1"/>
  <c r="BX102" i="33" s="1"/>
  <c r="S28" i="33"/>
  <c r="BV28" i="33" s="1"/>
  <c r="BX28" i="33" s="1"/>
  <c r="S74" i="33"/>
  <c r="BV74" i="33" s="1"/>
  <c r="BX74" i="33" s="1"/>
  <c r="S25" i="33"/>
  <c r="BV25" i="33" s="1"/>
  <c r="BX25" i="33" s="1"/>
  <c r="S77" i="33"/>
  <c r="S170" i="33"/>
  <c r="BV170" i="33" s="1"/>
  <c r="BX170" i="33" s="1"/>
  <c r="Q161" i="33"/>
  <c r="P161" i="33"/>
  <c r="R161" i="33"/>
  <c r="BS161" i="33" s="1"/>
  <c r="P200" i="33"/>
  <c r="R200" i="33"/>
  <c r="Q200" i="33"/>
  <c r="R166" i="33"/>
  <c r="BS166" i="33" s="1"/>
  <c r="P166" i="33"/>
  <c r="Q166" i="33"/>
  <c r="P148" i="33"/>
  <c r="R148" i="33"/>
  <c r="Q148" i="33"/>
  <c r="P177" i="33"/>
  <c r="R177" i="33"/>
  <c r="Q177" i="33"/>
  <c r="P143" i="33"/>
  <c r="Q143" i="33"/>
  <c r="R143" i="33"/>
  <c r="P84" i="33"/>
  <c r="R84" i="33"/>
  <c r="Q84" i="33"/>
  <c r="Q65" i="33"/>
  <c r="P65" i="33"/>
  <c r="R65" i="33"/>
  <c r="BS65" i="33" s="1"/>
  <c r="Q54" i="33"/>
  <c r="P54" i="33"/>
  <c r="R54" i="33"/>
  <c r="BS54" i="33" s="1"/>
  <c r="S150" i="33"/>
  <c r="BV150" i="33" s="1"/>
  <c r="BX150" i="33" s="1"/>
  <c r="S79" i="33"/>
  <c r="S40" i="33"/>
  <c r="S130" i="33"/>
  <c r="BV130" i="33" s="1"/>
  <c r="BX130" i="33" s="1"/>
  <c r="S48" i="33"/>
  <c r="BV48" i="33" s="1"/>
  <c r="BX48" i="33" s="1"/>
  <c r="S30" i="33"/>
  <c r="BV30" i="33" s="1"/>
  <c r="BX30" i="33" s="1"/>
  <c r="S21" i="33"/>
  <c r="BV21" i="33" s="1"/>
  <c r="BX21" i="33" s="1"/>
  <c r="S104" i="33"/>
  <c r="BV104" i="33" s="1"/>
  <c r="BX104" i="33" s="1"/>
  <c r="Q8" i="33"/>
  <c r="P8" i="33"/>
  <c r="R8" i="33"/>
  <c r="Q52" i="33"/>
  <c r="P52" i="33"/>
  <c r="R52" i="33"/>
  <c r="P81" i="33"/>
  <c r="Q81" i="33"/>
  <c r="R81" i="33"/>
  <c r="Q39" i="33"/>
  <c r="P39" i="33"/>
  <c r="R39" i="33"/>
  <c r="BS39" i="33" s="1"/>
  <c r="R14" i="33"/>
  <c r="Q14" i="33"/>
  <c r="P14" i="33"/>
  <c r="Q16" i="33"/>
  <c r="P16" i="33"/>
  <c r="R16" i="33"/>
  <c r="P17" i="33"/>
  <c r="Q17" i="33"/>
  <c r="R17" i="33"/>
  <c r="R201" i="33"/>
  <c r="BS201" i="33" s="1"/>
  <c r="Q201" i="33"/>
  <c r="P201" i="33"/>
  <c r="R169" i="33"/>
  <c r="Q169" i="33"/>
  <c r="P169" i="33"/>
  <c r="Q106" i="33"/>
  <c r="R106" i="33"/>
  <c r="P106" i="33"/>
  <c r="Q80" i="33"/>
  <c r="P80" i="33"/>
  <c r="R80" i="33"/>
  <c r="BS80" i="33" s="1"/>
  <c r="Q38" i="33"/>
  <c r="R38" i="33"/>
  <c r="P38" i="33"/>
  <c r="Q62" i="33"/>
  <c r="P62" i="33"/>
  <c r="R62" i="33"/>
  <c r="BI154" i="33"/>
  <c r="BL154" i="33" s="1"/>
  <c r="Q36" i="33"/>
  <c r="R36" i="33"/>
  <c r="P36" i="33"/>
  <c r="S49" i="33"/>
  <c r="BV49" i="33" s="1"/>
  <c r="BX49" i="33" s="1"/>
  <c r="S194" i="33"/>
  <c r="BV194" i="33" s="1"/>
  <c r="BX194" i="33" s="1"/>
  <c r="S165" i="33"/>
  <c r="BV165" i="33" s="1"/>
  <c r="BX165" i="33" s="1"/>
  <c r="S15" i="33"/>
  <c r="BV15" i="33" s="1"/>
  <c r="BX15" i="33" s="1"/>
  <c r="S45" i="33"/>
  <c r="BV45" i="33" s="1"/>
  <c r="BX45" i="33" s="1"/>
  <c r="S116" i="33"/>
  <c r="BV116" i="33" s="1"/>
  <c r="BX116" i="33" s="1"/>
  <c r="S182" i="33"/>
  <c r="BV182" i="33" s="1"/>
  <c r="BX182" i="33" s="1"/>
  <c r="S173" i="33"/>
  <c r="BV173" i="33" s="1"/>
  <c r="BX173" i="33" s="1"/>
  <c r="S129" i="33"/>
  <c r="BV129" i="33" s="1"/>
  <c r="BX129" i="33" s="1"/>
  <c r="S103" i="33"/>
  <c r="BV103" i="33" s="1"/>
  <c r="BX103" i="33" s="1"/>
  <c r="P131" i="33"/>
  <c r="Q131" i="33"/>
  <c r="R131" i="33"/>
  <c r="BS131" i="33" s="1"/>
  <c r="Q107" i="33"/>
  <c r="P107" i="33"/>
  <c r="R107" i="33"/>
  <c r="R6" i="33"/>
  <c r="Q6" i="33"/>
  <c r="P6" i="33"/>
  <c r="P136" i="33"/>
  <c r="R136" i="33"/>
  <c r="Q136" i="33"/>
  <c r="R70" i="33"/>
  <c r="Q70" i="33"/>
  <c r="P70" i="33"/>
  <c r="P121" i="33"/>
  <c r="Q121" i="33"/>
  <c r="R121" i="33"/>
  <c r="Q115" i="33"/>
  <c r="R115" i="33"/>
  <c r="P115" i="33"/>
  <c r="S139" i="33"/>
  <c r="BV139" i="33" s="1"/>
  <c r="BX139" i="33" s="1"/>
  <c r="S46" i="33"/>
  <c r="BV46" i="33" s="1"/>
  <c r="BX46" i="33" s="1"/>
  <c r="S97" i="33"/>
  <c r="BV97" i="33" s="1"/>
  <c r="BX97" i="33" s="1"/>
  <c r="S146" i="33"/>
  <c r="S119" i="33"/>
  <c r="S76" i="33"/>
  <c r="S64" i="33"/>
  <c r="BV64" i="33" s="1"/>
  <c r="BX64" i="33" s="1"/>
  <c r="S12" i="33"/>
  <c r="BV12" i="33" s="1"/>
  <c r="BX12" i="33" s="1"/>
  <c r="S69" i="33"/>
  <c r="BV69" i="33" s="1"/>
  <c r="BX69" i="33" s="1"/>
  <c r="S183" i="33"/>
  <c r="BV183" i="33" s="1"/>
  <c r="BX183" i="33" s="1"/>
  <c r="S87" i="33"/>
  <c r="BV87" i="33" s="1"/>
  <c r="BX87" i="33" s="1"/>
  <c r="S155" i="33"/>
  <c r="BV155" i="33" s="1"/>
  <c r="BX155" i="33" s="1"/>
  <c r="S190" i="33"/>
  <c r="BV190" i="33" s="1"/>
  <c r="BX190" i="33" s="1"/>
  <c r="S126" i="33"/>
  <c r="BV126" i="33" s="1"/>
  <c r="BX126" i="33" s="1"/>
  <c r="S67" i="33"/>
  <c r="BV67" i="33" s="1"/>
  <c r="BX67" i="33" s="1"/>
  <c r="S98" i="33"/>
  <c r="BV98" i="33" s="1"/>
  <c r="BX98" i="33" s="1"/>
  <c r="S55" i="33"/>
  <c r="S181" i="33"/>
  <c r="BV181" i="33" s="1"/>
  <c r="BX181" i="33" s="1"/>
  <c r="S50" i="33"/>
  <c r="BV50" i="33" s="1"/>
  <c r="BX50" i="33" s="1"/>
  <c r="S137" i="33"/>
  <c r="BV137" i="33" s="1"/>
  <c r="BX137" i="33" s="1"/>
  <c r="S125" i="33"/>
  <c r="BV125" i="33" s="1"/>
  <c r="BX125" i="33" s="1"/>
  <c r="S113" i="33"/>
  <c r="BV113" i="33" s="1"/>
  <c r="BX113" i="33" s="1"/>
  <c r="S37" i="33"/>
  <c r="BV37" i="33" s="1"/>
  <c r="BX37" i="33" s="1"/>
  <c r="S32" i="33"/>
  <c r="BV32" i="33" s="1"/>
  <c r="BX32" i="33" s="1"/>
  <c r="BI187" i="33"/>
  <c r="BL187" i="33" s="1"/>
  <c r="BI189" i="33"/>
  <c r="BK189" i="33" s="1"/>
  <c r="BI146" i="33"/>
  <c r="BK146" i="33" s="1"/>
  <c r="BI33" i="33"/>
  <c r="BK33" i="33" s="1"/>
  <c r="BI30" i="33"/>
  <c r="BI102" i="33"/>
  <c r="BL102" i="33" s="1"/>
  <c r="BI73" i="33"/>
  <c r="BL73" i="33" s="1"/>
  <c r="BI157" i="33"/>
  <c r="BI124" i="33"/>
  <c r="BK124" i="33" s="1"/>
  <c r="BI174" i="33"/>
  <c r="BL174" i="33" s="1"/>
  <c r="BI44" i="33"/>
  <c r="BL44" i="33" s="1"/>
  <c r="BI168" i="33"/>
  <c r="BL168" i="33" s="1"/>
  <c r="BI91" i="33"/>
  <c r="BK91" i="33" s="1"/>
  <c r="BI66" i="33"/>
  <c r="BI109" i="33"/>
  <c r="BL109" i="33" s="1"/>
  <c r="BI141" i="33"/>
  <c r="BK141" i="33" s="1"/>
  <c r="BI104" i="33"/>
  <c r="BK104" i="33" s="1"/>
  <c r="BI28" i="33"/>
  <c r="BL28" i="33" s="1"/>
  <c r="BI129" i="33"/>
  <c r="BL129" i="33" s="1"/>
  <c r="BI53" i="33"/>
  <c r="BK53" i="33" s="1"/>
  <c r="BI41" i="33"/>
  <c r="BL41" i="33" s="1"/>
  <c r="BI182" i="33"/>
  <c r="BL182" i="33" s="1"/>
  <c r="L4" i="33"/>
  <c r="P4" i="33"/>
  <c r="BI127" i="33"/>
  <c r="BI101" i="33"/>
  <c r="BL101" i="33" s="1"/>
  <c r="BI35" i="33"/>
  <c r="BK35" i="33" s="1"/>
  <c r="BI83" i="33"/>
  <c r="BL83" i="33" s="1"/>
  <c r="BI67" i="33"/>
  <c r="BL67" i="33" s="1"/>
  <c r="BI178" i="33"/>
  <c r="BI96" i="33"/>
  <c r="BI152" i="33"/>
  <c r="BK152" i="33" s="1"/>
  <c r="BI71" i="33"/>
  <c r="BI42" i="33"/>
  <c r="BK42" i="33" s="1"/>
  <c r="BI40" i="33"/>
  <c r="BL40" i="33" s="1"/>
  <c r="BI147" i="33"/>
  <c r="BL147" i="33" s="1"/>
  <c r="BI93" i="33"/>
  <c r="BL93" i="33" s="1"/>
  <c r="BI46" i="33"/>
  <c r="BI171" i="33"/>
  <c r="BL171" i="33" s="1"/>
  <c r="BI86" i="33"/>
  <c r="BI192" i="33"/>
  <c r="BL192" i="33" s="1"/>
  <c r="BI113" i="33"/>
  <c r="BI23" i="33"/>
  <c r="BK23" i="33" s="1"/>
  <c r="BI197" i="33"/>
  <c r="BL197" i="33" s="1"/>
  <c r="BI108" i="33"/>
  <c r="BL108" i="33" s="1"/>
  <c r="BI27" i="33"/>
  <c r="BK27" i="33" s="1"/>
  <c r="BI151" i="33"/>
  <c r="BI87" i="33"/>
  <c r="BI111" i="33"/>
  <c r="BI79" i="33"/>
  <c r="BI20" i="33"/>
  <c r="BK20" i="33" s="1"/>
  <c r="BI173" i="33"/>
  <c r="BI43" i="33"/>
  <c r="BI56" i="33"/>
  <c r="BK56" i="33" s="1"/>
  <c r="BI188" i="33"/>
  <c r="BI12" i="33"/>
  <c r="BK12" i="33" s="1"/>
  <c r="BI51" i="33"/>
  <c r="BK51" i="33" s="1"/>
  <c r="BI55" i="33"/>
  <c r="BI195" i="33"/>
  <c r="BK195" i="33" s="1"/>
  <c r="BI172" i="33"/>
  <c r="BI19" i="33"/>
  <c r="BK19" i="33" s="1"/>
  <c r="BI202" i="33"/>
  <c r="BL202" i="33" s="1"/>
  <c r="BI37" i="33"/>
  <c r="BL37" i="33" s="1"/>
  <c r="BI60" i="33"/>
  <c r="BI130" i="33"/>
  <c r="BL130" i="33" s="1"/>
  <c r="BI162" i="33"/>
  <c r="BI125" i="33"/>
  <c r="BL125" i="33" s="1"/>
  <c r="BI120" i="33"/>
  <c r="BI94" i="33"/>
  <c r="BI78" i="33"/>
  <c r="BI47" i="33"/>
  <c r="BI139" i="33"/>
  <c r="BI85" i="33"/>
  <c r="BL85" i="33" s="1"/>
  <c r="BI100" i="33"/>
  <c r="BK100" i="33" s="1"/>
  <c r="BI75" i="33"/>
  <c r="BL75" i="33" s="1"/>
  <c r="BI15" i="33"/>
  <c r="BL15" i="33" s="1"/>
  <c r="BI138" i="33"/>
  <c r="BK138" i="33" s="1"/>
  <c r="BI77" i="33"/>
  <c r="BI110" i="33"/>
  <c r="BI159" i="33"/>
  <c r="BI126" i="33"/>
  <c r="BK126" i="33" s="1"/>
  <c r="BI48" i="33"/>
  <c r="BL48" i="33" s="1"/>
  <c r="BI76" i="33"/>
  <c r="BL76" i="33" s="1"/>
  <c r="BI11" i="33"/>
  <c r="BL11" i="33" s="1"/>
  <c r="BI196" i="33"/>
  <c r="BI82" i="33"/>
  <c r="BI50" i="33"/>
  <c r="BL112" i="33"/>
  <c r="BI160" i="33"/>
  <c r="BK160" i="33" s="1"/>
  <c r="BI170" i="33"/>
  <c r="BI21" i="33"/>
  <c r="BK21" i="33" s="1"/>
  <c r="BI190" i="33"/>
  <c r="BI97" i="33"/>
  <c r="BL97" i="33" s="1"/>
  <c r="BI72" i="33"/>
  <c r="BI26" i="33"/>
  <c r="BK26" i="33" s="1"/>
  <c r="BI118" i="33"/>
  <c r="BK118" i="33" s="1"/>
  <c r="BI88" i="33"/>
  <c r="BK88" i="33" s="1"/>
  <c r="BI134" i="33"/>
  <c r="BK134" i="33" s="1"/>
  <c r="BI183" i="33"/>
  <c r="BI103" i="33"/>
  <c r="BI31" i="33"/>
  <c r="BL31" i="33" s="1"/>
  <c r="BI117" i="33"/>
  <c r="BK117" i="33" s="1"/>
  <c r="BI186" i="33"/>
  <c r="BI150" i="33"/>
  <c r="BL150" i="33" s="1"/>
  <c r="BI167" i="33"/>
  <c r="BI69" i="33"/>
  <c r="BI164" i="33"/>
  <c r="BI59" i="33"/>
  <c r="BL59" i="33" s="1"/>
  <c r="BI64" i="33"/>
  <c r="BL64" i="33" s="1"/>
  <c r="BI29" i="33"/>
  <c r="BL29" i="33" s="1"/>
  <c r="BI191" i="33"/>
  <c r="BI128" i="33"/>
  <c r="BI32" i="33"/>
  <c r="BK32" i="33" s="1"/>
  <c r="BI61" i="33"/>
  <c r="BK61" i="33" s="1"/>
  <c r="BI98" i="33"/>
  <c r="BK98" i="33" s="1"/>
  <c r="BI165" i="33"/>
  <c r="BI137" i="33"/>
  <c r="BI25" i="33"/>
  <c r="BI175" i="33"/>
  <c r="BI90" i="33"/>
  <c r="BL90" i="33" s="1"/>
  <c r="BI49" i="33"/>
  <c r="BI149" i="33"/>
  <c r="BI95" i="33"/>
  <c r="BI181" i="33"/>
  <c r="BI142" i="33"/>
  <c r="BL142" i="33" s="1"/>
  <c r="BI179" i="33"/>
  <c r="BL179" i="33" s="1"/>
  <c r="BI133" i="33"/>
  <c r="BI58" i="33"/>
  <c r="BI194" i="33"/>
  <c r="BI45" i="33"/>
  <c r="BL45" i="33" s="1"/>
  <c r="BI119" i="33"/>
  <c r="BI34" i="33"/>
  <c r="BK34" i="33" s="1"/>
  <c r="BI24" i="33"/>
  <c r="BS115" i="33" l="1"/>
  <c r="BS169" i="33"/>
  <c r="BS14" i="33"/>
  <c r="BS81" i="33"/>
  <c r="BS84" i="33"/>
  <c r="BS199" i="33"/>
  <c r="BS135" i="33"/>
  <c r="BS184" i="33"/>
  <c r="BS13" i="33"/>
  <c r="X135" i="33"/>
  <c r="BP135" i="33"/>
  <c r="BR135" i="33"/>
  <c r="AH135" i="33"/>
  <c r="BQ199" i="33"/>
  <c r="AC199" i="33"/>
  <c r="X144" i="33"/>
  <c r="BP144" i="33"/>
  <c r="BP81" i="33"/>
  <c r="X81" i="33"/>
  <c r="BR122" i="33"/>
  <c r="AH122" i="33"/>
  <c r="AC169" i="33"/>
  <c r="BQ169" i="33"/>
  <c r="BT148" i="33"/>
  <c r="BP148" i="33"/>
  <c r="X148" i="33"/>
  <c r="BQ22" i="33"/>
  <c r="AC22" i="33"/>
  <c r="BR156" i="33"/>
  <c r="AH156" i="33"/>
  <c r="BQ156" i="33"/>
  <c r="AC156" i="33"/>
  <c r="AC180" i="33"/>
  <c r="BQ180" i="33"/>
  <c r="BP180" i="33"/>
  <c r="X180" i="33"/>
  <c r="BR65" i="33"/>
  <c r="AH65" i="33"/>
  <c r="BQ145" i="33"/>
  <c r="AC145" i="33"/>
  <c r="BP143" i="33"/>
  <c r="X143" i="33"/>
  <c r="BQ177" i="33"/>
  <c r="AC177" i="33"/>
  <c r="AH8" i="33"/>
  <c r="BR8" i="33"/>
  <c r="BP63" i="33"/>
  <c r="X63" i="33"/>
  <c r="BQ105" i="33"/>
  <c r="AC105" i="33"/>
  <c r="BQ54" i="33"/>
  <c r="AC54" i="33"/>
  <c r="X84" i="33"/>
  <c r="BP84" i="33"/>
  <c r="BR16" i="33"/>
  <c r="AH16" i="33"/>
  <c r="AC158" i="33"/>
  <c r="BQ158" i="33"/>
  <c r="BQ166" i="33"/>
  <c r="AC166" i="33"/>
  <c r="AH198" i="33"/>
  <c r="BR198" i="33"/>
  <c r="BR131" i="33"/>
  <c r="AH131" i="33"/>
  <c r="AH107" i="33"/>
  <c r="BR107" i="33"/>
  <c r="BP185" i="33"/>
  <c r="X185" i="33"/>
  <c r="BP13" i="33"/>
  <c r="X13" i="33"/>
  <c r="BQ115" i="33"/>
  <c r="AC115" i="33"/>
  <c r="BP99" i="33"/>
  <c r="X99" i="33"/>
  <c r="BR184" i="33"/>
  <c r="AH184" i="33"/>
  <c r="X121" i="33"/>
  <c r="BP121" i="33"/>
  <c r="BP200" i="33"/>
  <c r="X200" i="33"/>
  <c r="BQ57" i="33"/>
  <c r="AC57" i="33"/>
  <c r="BP57" i="33"/>
  <c r="X57" i="33"/>
  <c r="AC114" i="33"/>
  <c r="BQ114" i="33"/>
  <c r="X161" i="33"/>
  <c r="BP161" i="33"/>
  <c r="AC193" i="33"/>
  <c r="BQ193" i="33"/>
  <c r="BP193" i="33"/>
  <c r="X193" i="33"/>
  <c r="BR9" i="33"/>
  <c r="AH9" i="33"/>
  <c r="BT140" i="33"/>
  <c r="BR140" i="33"/>
  <c r="AH140" i="33"/>
  <c r="AC52" i="33"/>
  <c r="BQ52" i="33"/>
  <c r="BP52" i="33"/>
  <c r="X52" i="33"/>
  <c r="BR199" i="33"/>
  <c r="AH199" i="33"/>
  <c r="BP199" i="33"/>
  <c r="BR62" i="33"/>
  <c r="AH62" i="33"/>
  <c r="BQ70" i="33"/>
  <c r="AC70" i="33"/>
  <c r="BP70" i="33"/>
  <c r="AC81" i="33"/>
  <c r="BQ81" i="33"/>
  <c r="AH106" i="33"/>
  <c r="BR106" i="33"/>
  <c r="BP169" i="33"/>
  <c r="X169" i="33"/>
  <c r="X201" i="33"/>
  <c r="BP201" i="33"/>
  <c r="BR17" i="33"/>
  <c r="AH17" i="33"/>
  <c r="AH148" i="33"/>
  <c r="BR148" i="33"/>
  <c r="BR22" i="33"/>
  <c r="AH22" i="33"/>
  <c r="BP156" i="33"/>
  <c r="X156" i="33"/>
  <c r="BQ36" i="33"/>
  <c r="AC36" i="33"/>
  <c r="BR180" i="33"/>
  <c r="AH180" i="33"/>
  <c r="AC123" i="33"/>
  <c r="BQ123" i="33"/>
  <c r="BR177" i="33"/>
  <c r="AH177" i="33"/>
  <c r="BR18" i="33"/>
  <c r="AH18" i="33"/>
  <c r="BQ14" i="33"/>
  <c r="AC14" i="33"/>
  <c r="BQ8" i="33"/>
  <c r="AC8" i="33"/>
  <c r="BR63" i="33"/>
  <c r="AH63" i="33"/>
  <c r="BP105" i="33"/>
  <c r="X105" i="33"/>
  <c r="BT54" i="33"/>
  <c r="BQ84" i="33"/>
  <c r="AC84" i="33"/>
  <c r="BP153" i="33"/>
  <c r="X153" i="33"/>
  <c r="BT10" i="33"/>
  <c r="AH158" i="33"/>
  <c r="BR158" i="33"/>
  <c r="BP166" i="33"/>
  <c r="X166" i="33"/>
  <c r="BT39" i="33"/>
  <c r="BP39" i="33"/>
  <c r="X39" i="33"/>
  <c r="X131" i="33"/>
  <c r="BP131" i="33"/>
  <c r="BP107" i="33"/>
  <c r="X107" i="33"/>
  <c r="BQ185" i="33"/>
  <c r="AC185" i="33"/>
  <c r="BT13" i="33"/>
  <c r="BP115" i="33"/>
  <c r="X115" i="33"/>
  <c r="BR99" i="33"/>
  <c r="BQ184" i="33"/>
  <c r="AC184" i="33"/>
  <c r="BQ121" i="33"/>
  <c r="AC121" i="33"/>
  <c r="AC200" i="33"/>
  <c r="BQ200" i="33"/>
  <c r="AH57" i="33"/>
  <c r="BR57" i="33"/>
  <c r="BQ38" i="33"/>
  <c r="AC38" i="33"/>
  <c r="X38" i="33"/>
  <c r="BP89" i="33"/>
  <c r="X89" i="33"/>
  <c r="BP136" i="33"/>
  <c r="X136" i="33"/>
  <c r="BR114" i="33"/>
  <c r="AH114" i="33"/>
  <c r="BQ9" i="33"/>
  <c r="AC9" i="33"/>
  <c r="BS38" i="33"/>
  <c r="AC140" i="33"/>
  <c r="BQ140" i="33"/>
  <c r="AH52" i="33"/>
  <c r="BR52" i="33"/>
  <c r="BT199" i="33"/>
  <c r="BQ144" i="33"/>
  <c r="AC144" i="33"/>
  <c r="AC62" i="33"/>
  <c r="BQ62" i="33"/>
  <c r="BP62" i="33"/>
  <c r="BR81" i="33"/>
  <c r="AH81" i="33"/>
  <c r="X122" i="33"/>
  <c r="AC106" i="33"/>
  <c r="BQ106" i="33"/>
  <c r="BP106" i="33"/>
  <c r="X106" i="33"/>
  <c r="AH169" i="33"/>
  <c r="BR169" i="33"/>
  <c r="BR201" i="33"/>
  <c r="AH201" i="33"/>
  <c r="X17" i="33"/>
  <c r="BP17" i="33"/>
  <c r="BQ148" i="33"/>
  <c r="AC148" i="33"/>
  <c r="BP22" i="33"/>
  <c r="X22" i="33"/>
  <c r="BP36" i="33"/>
  <c r="X36" i="33"/>
  <c r="AC65" i="33"/>
  <c r="BQ65" i="33"/>
  <c r="BP65" i="33"/>
  <c r="X65" i="33"/>
  <c r="BQ80" i="33"/>
  <c r="AC80" i="33"/>
  <c r="BP123" i="33"/>
  <c r="X123" i="33"/>
  <c r="BR145" i="33"/>
  <c r="AH145" i="33"/>
  <c r="BT145" i="33"/>
  <c r="BT143" i="33"/>
  <c r="BR143" i="33"/>
  <c r="AH143" i="33"/>
  <c r="AC143" i="33"/>
  <c r="BQ143" i="33"/>
  <c r="BP177" i="33"/>
  <c r="X177" i="33"/>
  <c r="BP18" i="33"/>
  <c r="X18" i="33"/>
  <c r="X14" i="33"/>
  <c r="BP14" i="33"/>
  <c r="BP8" i="33"/>
  <c r="X8" i="33"/>
  <c r="BT63" i="33"/>
  <c r="AH105" i="33"/>
  <c r="BR105" i="33"/>
  <c r="BR54" i="33"/>
  <c r="AH54" i="33"/>
  <c r="BQ153" i="33"/>
  <c r="AC153" i="33"/>
  <c r="AC10" i="33"/>
  <c r="BQ10" i="33"/>
  <c r="BP16" i="33"/>
  <c r="X16" i="33"/>
  <c r="X158" i="33"/>
  <c r="BP158" i="33"/>
  <c r="BR166" i="33"/>
  <c r="AH166" i="33"/>
  <c r="BT166" i="33"/>
  <c r="X198" i="33"/>
  <c r="BP198" i="33"/>
  <c r="BQ107" i="33"/>
  <c r="AC107" i="33"/>
  <c r="BR185" i="33"/>
  <c r="AH185" i="33"/>
  <c r="AC13" i="33"/>
  <c r="BQ13" i="33"/>
  <c r="BR115" i="33"/>
  <c r="AH115" i="33"/>
  <c r="BQ176" i="33"/>
  <c r="AC176" i="33"/>
  <c r="BP176" i="33"/>
  <c r="X176" i="33"/>
  <c r="BQ99" i="33"/>
  <c r="AC99" i="33"/>
  <c r="BR121" i="33"/>
  <c r="AH121" i="33"/>
  <c r="AH200" i="33"/>
  <c r="BR200" i="33"/>
  <c r="BT57" i="33"/>
  <c r="BR38" i="33"/>
  <c r="AH38" i="33"/>
  <c r="BQ89" i="33"/>
  <c r="AC89" i="33"/>
  <c r="AH136" i="33"/>
  <c r="BR136" i="33"/>
  <c r="BQ161" i="33"/>
  <c r="AC161" i="33"/>
  <c r="BT161" i="33"/>
  <c r="BR193" i="33"/>
  <c r="AH193" i="33"/>
  <c r="X9" i="33"/>
  <c r="BP9" i="33"/>
  <c r="BP140" i="33"/>
  <c r="X140" i="33"/>
  <c r="BQ135" i="33"/>
  <c r="AC135" i="33"/>
  <c r="BR70" i="33"/>
  <c r="AH70" i="33"/>
  <c r="AC122" i="33"/>
  <c r="BQ122" i="33"/>
  <c r="BQ201" i="33"/>
  <c r="AC201" i="33"/>
  <c r="AC17" i="33"/>
  <c r="BQ17" i="33"/>
  <c r="BR36" i="33"/>
  <c r="AH36" i="33"/>
  <c r="AH80" i="33"/>
  <c r="BR80" i="33"/>
  <c r="BP80" i="33"/>
  <c r="BR123" i="33"/>
  <c r="AH123" i="33"/>
  <c r="BP145" i="33"/>
  <c r="X145" i="33"/>
  <c r="BQ18" i="33"/>
  <c r="AC18" i="33"/>
  <c r="BR14" i="33"/>
  <c r="AH14" i="33"/>
  <c r="BQ63" i="33"/>
  <c r="AC63" i="33"/>
  <c r="X54" i="33"/>
  <c r="BP54" i="33"/>
  <c r="BR84" i="33"/>
  <c r="AH84" i="33"/>
  <c r="BR153" i="33"/>
  <c r="AH153" i="33"/>
  <c r="BR10" i="33"/>
  <c r="AH10" i="33"/>
  <c r="BP10" i="33"/>
  <c r="X10" i="33"/>
  <c r="BQ16" i="33"/>
  <c r="AC16" i="33"/>
  <c r="BQ198" i="33"/>
  <c r="AC198" i="33"/>
  <c r="BR39" i="33"/>
  <c r="AH39" i="33"/>
  <c r="AC39" i="33"/>
  <c r="BQ39" i="33"/>
  <c r="AC131" i="33"/>
  <c r="BQ131" i="33"/>
  <c r="BR13" i="33"/>
  <c r="BR176" i="33"/>
  <c r="AH176" i="33"/>
  <c r="X184" i="33"/>
  <c r="BP184" i="33"/>
  <c r="AH89" i="33"/>
  <c r="BR89" i="33"/>
  <c r="BQ136" i="33"/>
  <c r="AC136" i="33"/>
  <c r="BP114" i="33"/>
  <c r="X114" i="33"/>
  <c r="BR161" i="33"/>
  <c r="AH161" i="33"/>
  <c r="BT9" i="33"/>
  <c r="BS70" i="33"/>
  <c r="BS36" i="33"/>
  <c r="BS16" i="33"/>
  <c r="BS200" i="33"/>
  <c r="BS122" i="33"/>
  <c r="BS185" i="33"/>
  <c r="BS136" i="33"/>
  <c r="BO80" i="33"/>
  <c r="BO84" i="33"/>
  <c r="BS148" i="33"/>
  <c r="BO199" i="33"/>
  <c r="BS57" i="33"/>
  <c r="BO63" i="33"/>
  <c r="BS99" i="33"/>
  <c r="BS121" i="33"/>
  <c r="BS62" i="33"/>
  <c r="BS143" i="33"/>
  <c r="BS140" i="33"/>
  <c r="BS105" i="33"/>
  <c r="BS114" i="33"/>
  <c r="BS52" i="33"/>
  <c r="BS198" i="33"/>
  <c r="BS89" i="33"/>
  <c r="BS106" i="33"/>
  <c r="BS17" i="33"/>
  <c r="BS9" i="33"/>
  <c r="BS10" i="33"/>
  <c r="BS107" i="33"/>
  <c r="BS8" i="33"/>
  <c r="BS177" i="33"/>
  <c r="BS18" i="33"/>
  <c r="BS22" i="33"/>
  <c r="BS180" i="33"/>
  <c r="BO38" i="33"/>
  <c r="BS7" i="33"/>
  <c r="BO201" i="33"/>
  <c r="BP7" i="33"/>
  <c r="BT6" i="33"/>
  <c r="BT7" i="33"/>
  <c r="L3" i="36"/>
  <c r="BO52" i="33"/>
  <c r="BO70" i="33"/>
  <c r="C14" i="32"/>
  <c r="C7" i="32"/>
  <c r="Q3" i="36"/>
  <c r="BO81" i="33"/>
  <c r="BO62" i="33"/>
  <c r="BO140" i="33"/>
  <c r="BO121" i="33"/>
  <c r="BS6" i="33"/>
  <c r="BO143" i="33"/>
  <c r="BS5" i="33"/>
  <c r="BT5" i="33"/>
  <c r="BO22" i="33"/>
  <c r="BO105" i="33"/>
  <c r="BO114" i="33"/>
  <c r="BO16" i="33"/>
  <c r="BO200" i="33"/>
  <c r="BO185" i="33"/>
  <c r="BR7" i="33"/>
  <c r="BQ7" i="33"/>
  <c r="BO6" i="33"/>
  <c r="BO9" i="33"/>
  <c r="BR5" i="33"/>
  <c r="BO166" i="33"/>
  <c r="BO36" i="33"/>
  <c r="BQ6" i="33"/>
  <c r="BV55" i="33"/>
  <c r="BX55" i="33" s="1"/>
  <c r="BY55" i="33" s="1"/>
  <c r="BO169" i="33"/>
  <c r="BO17" i="33"/>
  <c r="BO39" i="33"/>
  <c r="BV40" i="33"/>
  <c r="BX40" i="33" s="1"/>
  <c r="BY40" i="33" s="1"/>
  <c r="BO156" i="33"/>
  <c r="BO184" i="33"/>
  <c r="BO122" i="33"/>
  <c r="BO144" i="33"/>
  <c r="BO10" i="33"/>
  <c r="BO115" i="33"/>
  <c r="BO107" i="33"/>
  <c r="BO8" i="33"/>
  <c r="BV79" i="33"/>
  <c r="BX79" i="33" s="1"/>
  <c r="BY79" i="33" s="1"/>
  <c r="BO177" i="33"/>
  <c r="BV101" i="33"/>
  <c r="BX101" i="33" s="1"/>
  <c r="BY101" i="33" s="1"/>
  <c r="BO7" i="33"/>
  <c r="BO18" i="33"/>
  <c r="BO176" i="33"/>
  <c r="BO180" i="33"/>
  <c r="BR6" i="33"/>
  <c r="BV112" i="33"/>
  <c r="BX112" i="33" s="1"/>
  <c r="BY112" i="33" s="1"/>
  <c r="BO123" i="33"/>
  <c r="BV160" i="33"/>
  <c r="BX160" i="33" s="1"/>
  <c r="BY160" i="33" s="1"/>
  <c r="BP6" i="33"/>
  <c r="BV76" i="33"/>
  <c r="BX76" i="33" s="1"/>
  <c r="BY76" i="33" s="1"/>
  <c r="BV29" i="33"/>
  <c r="BX29" i="33" s="1"/>
  <c r="BY29" i="33" s="1"/>
  <c r="BQ5" i="33"/>
  <c r="BV119" i="33"/>
  <c r="BX119" i="33" s="1"/>
  <c r="BY119" i="33" s="1"/>
  <c r="BO136" i="33"/>
  <c r="BO14" i="33"/>
  <c r="BO54" i="33"/>
  <c r="BO148" i="33"/>
  <c r="BO161" i="33"/>
  <c r="BO198" i="33"/>
  <c r="BO57" i="33"/>
  <c r="BO13" i="33"/>
  <c r="BO99" i="33"/>
  <c r="BO145" i="33"/>
  <c r="BV189" i="33"/>
  <c r="BX189" i="33" s="1"/>
  <c r="BY189" i="33" s="1"/>
  <c r="BP5" i="33"/>
  <c r="BV146" i="33"/>
  <c r="BX146" i="33" s="1"/>
  <c r="BY146" i="33" s="1"/>
  <c r="BO131" i="33"/>
  <c r="BO106" i="33"/>
  <c r="BO158" i="33"/>
  <c r="BV159" i="33"/>
  <c r="BX159" i="33" s="1"/>
  <c r="BY159" i="33" s="1"/>
  <c r="BO65" i="33"/>
  <c r="BV77" i="33"/>
  <c r="BX77" i="33" s="1"/>
  <c r="BY77" i="33" s="1"/>
  <c r="BV19" i="33"/>
  <c r="BX19" i="33" s="1"/>
  <c r="BY19" i="33" s="1"/>
  <c r="BO89" i="33"/>
  <c r="BO135" i="33"/>
  <c r="BO153" i="33"/>
  <c r="BO193" i="33"/>
  <c r="Q6" i="36"/>
  <c r="Q7" i="36"/>
  <c r="X5" i="33"/>
  <c r="AH5" i="33"/>
  <c r="BY73" i="33"/>
  <c r="BY197" i="33"/>
  <c r="BY88" i="33"/>
  <c r="BY87" i="33"/>
  <c r="BY133" i="33"/>
  <c r="BY134" i="33"/>
  <c r="BY182" i="33"/>
  <c r="BK132" i="33"/>
  <c r="BY41" i="33"/>
  <c r="X7" i="33"/>
  <c r="BY97" i="33"/>
  <c r="BY109" i="33"/>
  <c r="N5" i="36"/>
  <c r="AH7" i="33"/>
  <c r="AC7" i="33"/>
  <c r="Q5" i="36"/>
  <c r="BK68" i="33"/>
  <c r="X6" i="33"/>
  <c r="I5" i="36" s="1"/>
  <c r="AC6" i="33"/>
  <c r="J5" i="36" s="1"/>
  <c r="P5" i="36"/>
  <c r="AH6" i="33"/>
  <c r="BY78" i="33"/>
  <c r="BY82" i="33"/>
  <c r="BY72" i="33"/>
  <c r="BY61" i="33"/>
  <c r="BY125" i="33"/>
  <c r="BY175" i="33"/>
  <c r="BY127" i="33"/>
  <c r="AC5" i="33"/>
  <c r="BY124" i="33"/>
  <c r="BY50" i="33"/>
  <c r="BY170" i="33"/>
  <c r="BY173" i="33"/>
  <c r="BY202" i="33"/>
  <c r="BY48" i="33"/>
  <c r="BY151" i="33"/>
  <c r="BY162" i="33"/>
  <c r="BY126" i="33"/>
  <c r="BY45" i="33"/>
  <c r="BY44" i="33"/>
  <c r="BY164" i="33"/>
  <c r="BL155" i="33"/>
  <c r="BY64" i="33"/>
  <c r="BY58" i="33"/>
  <c r="BY28" i="33"/>
  <c r="BY110" i="33"/>
  <c r="BY111" i="33"/>
  <c r="BY46" i="33"/>
  <c r="BY130" i="33"/>
  <c r="BY98" i="33"/>
  <c r="BY83" i="33"/>
  <c r="BY37" i="33"/>
  <c r="BY102" i="33"/>
  <c r="BY137" i="33"/>
  <c r="BY71" i="33"/>
  <c r="BY142" i="33"/>
  <c r="BY117" i="33"/>
  <c r="BK74" i="33"/>
  <c r="BY183" i="33"/>
  <c r="BY186" i="33"/>
  <c r="BY69" i="33"/>
  <c r="BY25" i="33"/>
  <c r="BY172" i="33"/>
  <c r="BY108" i="33"/>
  <c r="BY32" i="33"/>
  <c r="BY24" i="33"/>
  <c r="BY34" i="33"/>
  <c r="BY190" i="33"/>
  <c r="BY191" i="33"/>
  <c r="BY149" i="33"/>
  <c r="BK203" i="33"/>
  <c r="BY174" i="33"/>
  <c r="BY188" i="33"/>
  <c r="BY23" i="33"/>
  <c r="BY20" i="33"/>
  <c r="BY92" i="33"/>
  <c r="BY91" i="33"/>
  <c r="BY155" i="33"/>
  <c r="BY165" i="33"/>
  <c r="BY152" i="33"/>
  <c r="BY31" i="33"/>
  <c r="BY27" i="33"/>
  <c r="BY43" i="33"/>
  <c r="BY179" i="33"/>
  <c r="BY196" i="33"/>
  <c r="BY56" i="33"/>
  <c r="BY128" i="33"/>
  <c r="BY138" i="33"/>
  <c r="BY141" i="33"/>
  <c r="BY120" i="33"/>
  <c r="BY42" i="33"/>
  <c r="BY51" i="33"/>
  <c r="BY178" i="33"/>
  <c r="BY168" i="33"/>
  <c r="BY100" i="33"/>
  <c r="BY67" i="33"/>
  <c r="BY33" i="33"/>
  <c r="BY147" i="33"/>
  <c r="BI17" i="33"/>
  <c r="BL17" i="33" s="1"/>
  <c r="BY167" i="33"/>
  <c r="BY75" i="33"/>
  <c r="BY30" i="33"/>
  <c r="BY194" i="33"/>
  <c r="BY26" i="33"/>
  <c r="BY68" i="33"/>
  <c r="BY139" i="33"/>
  <c r="BY60" i="33"/>
  <c r="BY118" i="33"/>
  <c r="BY66" i="33"/>
  <c r="BY95" i="33"/>
  <c r="BY150" i="33"/>
  <c r="BY132" i="33"/>
  <c r="BY49" i="33"/>
  <c r="BY90" i="33"/>
  <c r="BY187" i="33"/>
  <c r="BY195" i="33"/>
  <c r="BY86" i="33"/>
  <c r="BY35" i="33"/>
  <c r="BY203" i="33"/>
  <c r="BY53" i="33"/>
  <c r="BY171" i="33"/>
  <c r="BY96" i="33"/>
  <c r="BY192" i="33"/>
  <c r="BY93" i="33"/>
  <c r="BY104" i="33"/>
  <c r="BY154" i="33"/>
  <c r="BY103" i="33"/>
  <c r="BY74" i="33"/>
  <c r="BY163" i="33"/>
  <c r="BY85" i="33"/>
  <c r="BY113" i="33"/>
  <c r="BY129" i="33"/>
  <c r="BY157" i="33"/>
  <c r="BY94" i="33"/>
  <c r="BY47" i="33"/>
  <c r="BY59" i="33"/>
  <c r="BY181" i="33"/>
  <c r="BY116" i="33"/>
  <c r="BY21" i="33"/>
  <c r="BL146" i="33"/>
  <c r="BK28" i="33"/>
  <c r="BL124" i="33"/>
  <c r="BK187" i="33"/>
  <c r="BK163" i="33"/>
  <c r="BL152" i="33"/>
  <c r="AG4" i="33"/>
  <c r="AH4" i="33" s="1"/>
  <c r="AB4" i="33"/>
  <c r="BQ4" i="33" s="1"/>
  <c r="W4" i="33"/>
  <c r="BP4" i="33" s="1"/>
  <c r="S5" i="33"/>
  <c r="BL35" i="33"/>
  <c r="BL92" i="33"/>
  <c r="BK116" i="33"/>
  <c r="BK174" i="33"/>
  <c r="BL104" i="33"/>
  <c r="BL189" i="33"/>
  <c r="BI63" i="33"/>
  <c r="BL63" i="33" s="1"/>
  <c r="S14" i="33"/>
  <c r="BV14" i="33" s="1"/>
  <c r="BX14" i="33" s="1"/>
  <c r="S13" i="33"/>
  <c r="BV13" i="33" s="1"/>
  <c r="BX13" i="33" s="1"/>
  <c r="BK101" i="33"/>
  <c r="BK202" i="33"/>
  <c r="S106" i="33"/>
  <c r="BV106" i="33" s="1"/>
  <c r="BX106" i="33" s="1"/>
  <c r="S9" i="33"/>
  <c r="BV9" i="33" s="1"/>
  <c r="BX9" i="33" s="1"/>
  <c r="BL88" i="33"/>
  <c r="BK108" i="33"/>
  <c r="S81" i="33"/>
  <c r="BV81" i="33" s="1"/>
  <c r="BX81" i="33" s="1"/>
  <c r="S198" i="33"/>
  <c r="BV198" i="33" s="1"/>
  <c r="BX198" i="33" s="1"/>
  <c r="BL195" i="33"/>
  <c r="BK85" i="33"/>
  <c r="BL141" i="33"/>
  <c r="BK93" i="33"/>
  <c r="S115" i="33"/>
  <c r="BV115" i="33" s="1"/>
  <c r="BX115" i="33" s="1"/>
  <c r="S136" i="33"/>
  <c r="BV136" i="33" s="1"/>
  <c r="BX136" i="33" s="1"/>
  <c r="S54" i="33"/>
  <c r="BV54" i="33" s="1"/>
  <c r="BX54" i="33" s="1"/>
  <c r="S148" i="33"/>
  <c r="BV148" i="33" s="1"/>
  <c r="BX148" i="33" s="1"/>
  <c r="S161" i="33"/>
  <c r="BV161" i="33" s="1"/>
  <c r="BX161" i="33" s="1"/>
  <c r="S57" i="33"/>
  <c r="BV57" i="33" s="1"/>
  <c r="BX57" i="33" s="1"/>
  <c r="S99" i="33"/>
  <c r="BV99" i="33" s="1"/>
  <c r="BX99" i="33" s="1"/>
  <c r="S145" i="33"/>
  <c r="BV145" i="33" s="1"/>
  <c r="BX145" i="33" s="1"/>
  <c r="S6" i="33"/>
  <c r="BL134" i="33"/>
  <c r="BL117" i="33"/>
  <c r="BL118" i="33"/>
  <c r="BK154" i="33"/>
  <c r="S52" i="33"/>
  <c r="BV52" i="33" s="1"/>
  <c r="BX52" i="33" s="1"/>
  <c r="BK44" i="33"/>
  <c r="S107" i="33"/>
  <c r="BV107" i="33" s="1"/>
  <c r="BX107" i="33" s="1"/>
  <c r="S8" i="33"/>
  <c r="BV8" i="33" s="1"/>
  <c r="BX8" i="33" s="1"/>
  <c r="S177" i="33"/>
  <c r="BV177" i="33" s="1"/>
  <c r="BX177" i="33" s="1"/>
  <c r="S7" i="33"/>
  <c r="S18" i="33"/>
  <c r="BV18" i="33" s="1"/>
  <c r="BX18" i="33" s="1"/>
  <c r="S22" i="33"/>
  <c r="BV22" i="33" s="1"/>
  <c r="BX22" i="33" s="1"/>
  <c r="S176" i="33"/>
  <c r="BV176" i="33" s="1"/>
  <c r="BX176" i="33" s="1"/>
  <c r="S180" i="33"/>
  <c r="BV180" i="33" s="1"/>
  <c r="BX180" i="33" s="1"/>
  <c r="BK129" i="33"/>
  <c r="BL19" i="33"/>
  <c r="BK59" i="33"/>
  <c r="BI14" i="33"/>
  <c r="BL14" i="33" s="1"/>
  <c r="S16" i="33"/>
  <c r="BV16" i="33" s="1"/>
  <c r="BX16" i="33" s="1"/>
  <c r="S200" i="33"/>
  <c r="BV200" i="33" s="1"/>
  <c r="BX200" i="33" s="1"/>
  <c r="S185" i="33"/>
  <c r="BV185" i="33" s="1"/>
  <c r="BX185" i="33" s="1"/>
  <c r="S123" i="33"/>
  <c r="BV123" i="33" s="1"/>
  <c r="BX123" i="33" s="1"/>
  <c r="S80" i="33"/>
  <c r="BV80" i="33" s="1"/>
  <c r="BX80" i="33" s="1"/>
  <c r="S201" i="33"/>
  <c r="BV201" i="33" s="1"/>
  <c r="BX201" i="33" s="1"/>
  <c r="S84" i="33"/>
  <c r="BV84" i="33" s="1"/>
  <c r="BX84" i="33" s="1"/>
  <c r="S199" i="33"/>
  <c r="BV199" i="33" s="1"/>
  <c r="BX199" i="33" s="1"/>
  <c r="S63" i="33"/>
  <c r="BV63" i="33" s="1"/>
  <c r="BX63" i="33" s="1"/>
  <c r="S105" i="33"/>
  <c r="BV105" i="33" s="1"/>
  <c r="BX105" i="33" s="1"/>
  <c r="S114" i="33"/>
  <c r="BV114" i="33" s="1"/>
  <c r="BX114" i="33" s="1"/>
  <c r="S131" i="33"/>
  <c r="BV131" i="33" s="1"/>
  <c r="BX131" i="33" s="1"/>
  <c r="S62" i="33"/>
  <c r="BV62" i="33" s="1"/>
  <c r="BX62" i="33" s="1"/>
  <c r="S140" i="33"/>
  <c r="BV140" i="33" s="1"/>
  <c r="BX140" i="33" s="1"/>
  <c r="S121" i="33"/>
  <c r="BV121" i="33" s="1"/>
  <c r="BX121" i="33" s="1"/>
  <c r="S143" i="33"/>
  <c r="BV143" i="33" s="1"/>
  <c r="BX143" i="33" s="1"/>
  <c r="S166" i="33"/>
  <c r="BV166" i="33" s="1"/>
  <c r="BX166" i="33" s="1"/>
  <c r="S158" i="33"/>
  <c r="BV158" i="33" s="1"/>
  <c r="BX158" i="33" s="1"/>
  <c r="BL32" i="33"/>
  <c r="BK168" i="33"/>
  <c r="S70" i="33"/>
  <c r="BV70" i="33" s="1"/>
  <c r="BX70" i="33" s="1"/>
  <c r="S38" i="33"/>
  <c r="BV38" i="33" s="1"/>
  <c r="BX38" i="33" s="1"/>
  <c r="S65" i="33"/>
  <c r="BV65" i="33" s="1"/>
  <c r="BX65" i="33" s="1"/>
  <c r="S89" i="33"/>
  <c r="BV89" i="33" s="1"/>
  <c r="BX89" i="33" s="1"/>
  <c r="S135" i="33"/>
  <c r="BV135" i="33" s="1"/>
  <c r="BX135" i="33" s="1"/>
  <c r="S153" i="33"/>
  <c r="BV153" i="33" s="1"/>
  <c r="BX153" i="33" s="1"/>
  <c r="S193" i="33"/>
  <c r="BV193" i="33" s="1"/>
  <c r="BX193" i="33" s="1"/>
  <c r="S36" i="33"/>
  <c r="BV36" i="33" s="1"/>
  <c r="BX36" i="33" s="1"/>
  <c r="S169" i="33"/>
  <c r="BV169" i="33" s="1"/>
  <c r="BX169" i="33" s="1"/>
  <c r="S17" i="33"/>
  <c r="BV17" i="33" s="1"/>
  <c r="BX17" i="33" s="1"/>
  <c r="S39" i="33"/>
  <c r="BV39" i="33" s="1"/>
  <c r="BX39" i="33" s="1"/>
  <c r="S156" i="33"/>
  <c r="BV156" i="33" s="1"/>
  <c r="BX156" i="33" s="1"/>
  <c r="S184" i="33"/>
  <c r="BV184" i="33" s="1"/>
  <c r="BX184" i="33" s="1"/>
  <c r="S122" i="33"/>
  <c r="BV122" i="33" s="1"/>
  <c r="BX122" i="33" s="1"/>
  <c r="S144" i="33"/>
  <c r="BV144" i="33" s="1"/>
  <c r="BX144" i="33" s="1"/>
  <c r="S10" i="33"/>
  <c r="BV10" i="33" s="1"/>
  <c r="BX10" i="33" s="1"/>
  <c r="BL23" i="33"/>
  <c r="BK40" i="33"/>
  <c r="BL21" i="33"/>
  <c r="BK90" i="33"/>
  <c r="BL33" i="33"/>
  <c r="BL26" i="33"/>
  <c r="BK192" i="33"/>
  <c r="BL34" i="33"/>
  <c r="BL42" i="33"/>
  <c r="BK67" i="33"/>
  <c r="BK75" i="33"/>
  <c r="BK102" i="33"/>
  <c r="BK76" i="33"/>
  <c r="BL12" i="33"/>
  <c r="BL53" i="33"/>
  <c r="R4" i="33"/>
  <c r="S4" i="33" s="1"/>
  <c r="BK147" i="33"/>
  <c r="BK197" i="33"/>
  <c r="BK97" i="33"/>
  <c r="BK142" i="33"/>
  <c r="BK125" i="33"/>
  <c r="BL61" i="33"/>
  <c r="BL138" i="33"/>
  <c r="BK29" i="33"/>
  <c r="BL56" i="33"/>
  <c r="BL160" i="33"/>
  <c r="BK83" i="33"/>
  <c r="BK41" i="33"/>
  <c r="BK171" i="33"/>
  <c r="BK64" i="33"/>
  <c r="BK45" i="33"/>
  <c r="BK31" i="33"/>
  <c r="BK179" i="33"/>
  <c r="BL51" i="33"/>
  <c r="BL100" i="33"/>
  <c r="BK109" i="33"/>
  <c r="BK130" i="33"/>
  <c r="BL91" i="33"/>
  <c r="BL98" i="33"/>
  <c r="BL157" i="33"/>
  <c r="BK157" i="33"/>
  <c r="BK37" i="33"/>
  <c r="BK182" i="33"/>
  <c r="BL66" i="33"/>
  <c r="BK66" i="33"/>
  <c r="BL20" i="33"/>
  <c r="BL30" i="33"/>
  <c r="BK30" i="33"/>
  <c r="BI52" i="33"/>
  <c r="BL52" i="33" s="1"/>
  <c r="BK150" i="33"/>
  <c r="BK73" i="33"/>
  <c r="BK48" i="33"/>
  <c r="BI158" i="33"/>
  <c r="BK11" i="33"/>
  <c r="BK15" i="33"/>
  <c r="BL137" i="33"/>
  <c r="BK137" i="33"/>
  <c r="BL191" i="33"/>
  <c r="BK191" i="33"/>
  <c r="BI200" i="33"/>
  <c r="BI57" i="33"/>
  <c r="BK57" i="33" s="1"/>
  <c r="BI121" i="33"/>
  <c r="BL113" i="33"/>
  <c r="BK113" i="33"/>
  <c r="BL194" i="33"/>
  <c r="BK194" i="33"/>
  <c r="BL165" i="33"/>
  <c r="BK165" i="33"/>
  <c r="BI81" i="33"/>
  <c r="BL81" i="33" s="1"/>
  <c r="BI199" i="33"/>
  <c r="BL103" i="33"/>
  <c r="BK103" i="33"/>
  <c r="BI177" i="33"/>
  <c r="BL177" i="33" s="1"/>
  <c r="BK190" i="33"/>
  <c r="BL190" i="33"/>
  <c r="BI16" i="33"/>
  <c r="BK16" i="33" s="1"/>
  <c r="BL159" i="33"/>
  <c r="BK159" i="33"/>
  <c r="BK139" i="33"/>
  <c r="BL139" i="33"/>
  <c r="BI201" i="33"/>
  <c r="BL201" i="33" s="1"/>
  <c r="BI10" i="33"/>
  <c r="BL71" i="33"/>
  <c r="BK71" i="33"/>
  <c r="BL27" i="33"/>
  <c r="BL58" i="33"/>
  <c r="BK58" i="33"/>
  <c r="BI36" i="33"/>
  <c r="BL181" i="33"/>
  <c r="BK181" i="33"/>
  <c r="BI169" i="33"/>
  <c r="BL169" i="33" s="1"/>
  <c r="BL164" i="33"/>
  <c r="BK164" i="33"/>
  <c r="BK183" i="33"/>
  <c r="BL183" i="33"/>
  <c r="BI38" i="33"/>
  <c r="BK38" i="33" s="1"/>
  <c r="BI145" i="33"/>
  <c r="BK145" i="33" s="1"/>
  <c r="BI143" i="33"/>
  <c r="BL143" i="33" s="1"/>
  <c r="BI22" i="33"/>
  <c r="BK170" i="33"/>
  <c r="BL170" i="33"/>
  <c r="BI153" i="33"/>
  <c r="BL153" i="33" s="1"/>
  <c r="BI140" i="33"/>
  <c r="BL50" i="33"/>
  <c r="BK50" i="33"/>
  <c r="BK110" i="33"/>
  <c r="BL110" i="33"/>
  <c r="BL47" i="33"/>
  <c r="BK47" i="33"/>
  <c r="BI144" i="33"/>
  <c r="BI89" i="33"/>
  <c r="BL89" i="33" s="1"/>
  <c r="BI18" i="33"/>
  <c r="BK18" i="33" s="1"/>
  <c r="BK86" i="33"/>
  <c r="BL86" i="33"/>
  <c r="BL133" i="33"/>
  <c r="BK133" i="33"/>
  <c r="BL95" i="33"/>
  <c r="BK95" i="33"/>
  <c r="BI70" i="33"/>
  <c r="BK70" i="33" s="1"/>
  <c r="BI8" i="33"/>
  <c r="BL8" i="33" s="1"/>
  <c r="BK69" i="33"/>
  <c r="BL69" i="33"/>
  <c r="BI54" i="33"/>
  <c r="BL54" i="33" s="1"/>
  <c r="BI123" i="33"/>
  <c r="BK123" i="33" s="1"/>
  <c r="BL82" i="33"/>
  <c r="BK82" i="33"/>
  <c r="BL77" i="33"/>
  <c r="BK77" i="33"/>
  <c r="BK78" i="33"/>
  <c r="BL78" i="33"/>
  <c r="BI148" i="33"/>
  <c r="BL172" i="33"/>
  <c r="BK172" i="33"/>
  <c r="BK151" i="33"/>
  <c r="BL151" i="33"/>
  <c r="BK96" i="33"/>
  <c r="BL96" i="33"/>
  <c r="BI99" i="33"/>
  <c r="BL127" i="33"/>
  <c r="BK127" i="33"/>
  <c r="BI9" i="33"/>
  <c r="BL9" i="33" s="1"/>
  <c r="BL149" i="33"/>
  <c r="BK149" i="33"/>
  <c r="BL167" i="33"/>
  <c r="BK167" i="33"/>
  <c r="BL196" i="33"/>
  <c r="BK196" i="33"/>
  <c r="BL94" i="33"/>
  <c r="BK94" i="33"/>
  <c r="BL43" i="33"/>
  <c r="BK43" i="33"/>
  <c r="BK46" i="33"/>
  <c r="BL46" i="33"/>
  <c r="BL178" i="33"/>
  <c r="BK178" i="33"/>
  <c r="BL126" i="33"/>
  <c r="BK24" i="33"/>
  <c r="BL24" i="33"/>
  <c r="BI135" i="33"/>
  <c r="BK49" i="33"/>
  <c r="BL49" i="33"/>
  <c r="BI198" i="33"/>
  <c r="BI193" i="33"/>
  <c r="BL193" i="33" s="1"/>
  <c r="BI184" i="33"/>
  <c r="BI180" i="33"/>
  <c r="BK120" i="33"/>
  <c r="BL120" i="33"/>
  <c r="BL55" i="33"/>
  <c r="BK55" i="33"/>
  <c r="BL188" i="33"/>
  <c r="BK188" i="33"/>
  <c r="BI131" i="33"/>
  <c r="BK131" i="33" s="1"/>
  <c r="BL173" i="33"/>
  <c r="BK173" i="33"/>
  <c r="BL79" i="33"/>
  <c r="BK79" i="33"/>
  <c r="BI115" i="33"/>
  <c r="BI185" i="33"/>
  <c r="BL185" i="33" s="1"/>
  <c r="BI156" i="33"/>
  <c r="BL175" i="33"/>
  <c r="BK175" i="33"/>
  <c r="BI107" i="33"/>
  <c r="BK107" i="33" s="1"/>
  <c r="BI166" i="33"/>
  <c r="BL186" i="33"/>
  <c r="BK186" i="33"/>
  <c r="BI114" i="33"/>
  <c r="BL114" i="33" s="1"/>
  <c r="BI84" i="33"/>
  <c r="BL84" i="33" s="1"/>
  <c r="BL162" i="33"/>
  <c r="BK162" i="33"/>
  <c r="BI161" i="33"/>
  <c r="BL161" i="33" s="1"/>
  <c r="BI39" i="33"/>
  <c r="BL39" i="33" s="1"/>
  <c r="BI13" i="33"/>
  <c r="BK13" i="33" s="1"/>
  <c r="BI65" i="33"/>
  <c r="BL65" i="33" s="1"/>
  <c r="BL111" i="33"/>
  <c r="BK111" i="33"/>
  <c r="BI122" i="33"/>
  <c r="BL122" i="33" s="1"/>
  <c r="BL119" i="33"/>
  <c r="BK119" i="33"/>
  <c r="BI105" i="33"/>
  <c r="BL25" i="33"/>
  <c r="BK25" i="33"/>
  <c r="BI136" i="33"/>
  <c r="BK136" i="33" s="1"/>
  <c r="BK128" i="33"/>
  <c r="BL128" i="33"/>
  <c r="BL72" i="33"/>
  <c r="BK72" i="33"/>
  <c r="BI80" i="33"/>
  <c r="BL80" i="33" s="1"/>
  <c r="BI106" i="33"/>
  <c r="BK106" i="33" s="1"/>
  <c r="BL60" i="33"/>
  <c r="BK60" i="33"/>
  <c r="BL87" i="33"/>
  <c r="BK87" i="33"/>
  <c r="BI62" i="33"/>
  <c r="BL62" i="33" s="1"/>
  <c r="BI176" i="33"/>
  <c r="BY15" i="33"/>
  <c r="BY11" i="33"/>
  <c r="BY12" i="33"/>
  <c r="BV7" i="33" l="1"/>
  <c r="BX7" i="33" s="1"/>
  <c r="BV6" i="33"/>
  <c r="BX6" i="33" s="1"/>
  <c r="K3" i="36"/>
  <c r="BS4" i="33"/>
  <c r="BT4" i="33"/>
  <c r="C12" i="32"/>
  <c r="K4" i="36"/>
  <c r="H4" i="36"/>
  <c r="BR4" i="33"/>
  <c r="BO4" i="33"/>
  <c r="BV5" i="33"/>
  <c r="BX5" i="33" s="1"/>
  <c r="N4" i="36"/>
  <c r="C11" i="32"/>
  <c r="N3" i="36"/>
  <c r="C4" i="32"/>
  <c r="P4" i="36"/>
  <c r="C13" i="32"/>
  <c r="I6" i="36"/>
  <c r="I7" i="36"/>
  <c r="H6" i="36"/>
  <c r="H7" i="36"/>
  <c r="M6" i="36"/>
  <c r="M7" i="36"/>
  <c r="O6" i="36"/>
  <c r="O7" i="36"/>
  <c r="N6" i="36"/>
  <c r="N7" i="36"/>
  <c r="J6" i="36"/>
  <c r="J7" i="36"/>
  <c r="P6" i="36"/>
  <c r="P7" i="36"/>
  <c r="K6" i="36"/>
  <c r="K7" i="36"/>
  <c r="M5" i="36"/>
  <c r="H5" i="36"/>
  <c r="K5" i="36"/>
  <c r="O4" i="36"/>
  <c r="O5" i="36"/>
  <c r="H3" i="36"/>
  <c r="BI5" i="33"/>
  <c r="BL5" i="33" s="1"/>
  <c r="BI6" i="33"/>
  <c r="BK6" i="33" s="1"/>
  <c r="BI7" i="33"/>
  <c r="BL7" i="33" s="1"/>
  <c r="S7" i="36"/>
  <c r="U7" i="36" s="1"/>
  <c r="BY8" i="33"/>
  <c r="BY144" i="33"/>
  <c r="BY166" i="33"/>
  <c r="BY199" i="33"/>
  <c r="BY62" i="33"/>
  <c r="BY10" i="33"/>
  <c r="BY63" i="33"/>
  <c r="BY114" i="33"/>
  <c r="BY143" i="33"/>
  <c r="BY84" i="33"/>
  <c r="BY140" i="33"/>
  <c r="BY176" i="33"/>
  <c r="BY122" i="33"/>
  <c r="BY105" i="33"/>
  <c r="BY121" i="33"/>
  <c r="BY80" i="33"/>
  <c r="BY106" i="33"/>
  <c r="BY16" i="33"/>
  <c r="BK17" i="33"/>
  <c r="BY184" i="33"/>
  <c r="BY201" i="33"/>
  <c r="BY115" i="33"/>
  <c r="BY156" i="33"/>
  <c r="BY169" i="33"/>
  <c r="BY9" i="33"/>
  <c r="BY39" i="33"/>
  <c r="BY36" i="33"/>
  <c r="BY14" i="33"/>
  <c r="BY81" i="33"/>
  <c r="BY52" i="33"/>
  <c r="BY57" i="33"/>
  <c r="BY198" i="33"/>
  <c r="BY185" i="33"/>
  <c r="BY38" i="33"/>
  <c r="BY107" i="33"/>
  <c r="BY161" i="33"/>
  <c r="BY200" i="33"/>
  <c r="BY17" i="33"/>
  <c r="BY70" i="33"/>
  <c r="BY148" i="33"/>
  <c r="BY180" i="33"/>
  <c r="BY54" i="33"/>
  <c r="BY22" i="33"/>
  <c r="BY193" i="33"/>
  <c r="BY145" i="33"/>
  <c r="BY18" i="33"/>
  <c r="BY153" i="33"/>
  <c r="BY131" i="33"/>
  <c r="BY99" i="33"/>
  <c r="BY136" i="33"/>
  <c r="BY135" i="33"/>
  <c r="BY158" i="33"/>
  <c r="BY13" i="33"/>
  <c r="BY177" i="33"/>
  <c r="BY89" i="33"/>
  <c r="BY123" i="33"/>
  <c r="BY65" i="33"/>
  <c r="BK143" i="33"/>
  <c r="BK14" i="33"/>
  <c r="X4" i="33"/>
  <c r="AC4" i="33"/>
  <c r="BK63" i="33"/>
  <c r="C6" i="32"/>
  <c r="C5" i="32"/>
  <c r="BL70" i="33"/>
  <c r="BK8" i="33"/>
  <c r="BL13" i="33"/>
  <c r="BL18" i="33"/>
  <c r="BL131" i="33"/>
  <c r="BL57" i="33"/>
  <c r="BL145" i="33"/>
  <c r="BK65" i="33"/>
  <c r="BL123" i="33"/>
  <c r="BL16" i="33"/>
  <c r="BK177" i="33"/>
  <c r="BK201" i="33"/>
  <c r="BK52" i="33"/>
  <c r="BK81" i="33"/>
  <c r="BK9" i="33"/>
  <c r="BK185" i="33"/>
  <c r="BL136" i="33"/>
  <c r="BK80" i="33"/>
  <c r="BK114" i="33"/>
  <c r="BK161" i="33"/>
  <c r="BK39" i="33"/>
  <c r="BK89" i="33"/>
  <c r="BK122" i="33"/>
  <c r="BK153" i="33"/>
  <c r="BL107" i="33"/>
  <c r="BK62" i="33"/>
  <c r="BK54" i="33"/>
  <c r="BL106" i="33"/>
  <c r="BK84" i="33"/>
  <c r="BL38" i="33"/>
  <c r="BK158" i="33"/>
  <c r="BL158" i="33"/>
  <c r="BL148" i="33"/>
  <c r="BK148" i="33"/>
  <c r="BL198" i="33"/>
  <c r="BK198" i="33"/>
  <c r="BL99" i="33"/>
  <c r="BK99" i="33"/>
  <c r="BL10" i="33"/>
  <c r="BK10" i="33"/>
  <c r="BL115" i="33"/>
  <c r="BK115" i="33"/>
  <c r="BL22" i="33"/>
  <c r="BK22" i="33"/>
  <c r="BK169" i="33"/>
  <c r="BL36" i="33"/>
  <c r="BK36" i="33"/>
  <c r="BK200" i="33"/>
  <c r="BL200" i="33"/>
  <c r="BK193" i="33"/>
  <c r="BL105" i="33"/>
  <c r="BK105" i="33"/>
  <c r="BL166" i="33"/>
  <c r="BK166" i="33"/>
  <c r="BK135" i="33"/>
  <c r="BL135" i="33"/>
  <c r="BL140" i="33"/>
  <c r="BK140" i="33"/>
  <c r="BL176" i="33"/>
  <c r="BK176" i="33"/>
  <c r="BL144" i="33"/>
  <c r="BK144" i="33"/>
  <c r="BL199" i="33"/>
  <c r="BK199" i="33"/>
  <c r="BL156" i="33"/>
  <c r="BK156" i="33"/>
  <c r="BL180" i="33"/>
  <c r="BK180" i="33"/>
  <c r="BL184" i="33"/>
  <c r="BK184" i="33"/>
  <c r="BL121" i="33"/>
  <c r="BK121" i="33"/>
  <c r="C11" i="5"/>
  <c r="E11" i="5" s="1"/>
  <c r="C10" i="32" l="1"/>
  <c r="M4" i="36"/>
  <c r="R4" i="36" s="1"/>
  <c r="BV4" i="33"/>
  <c r="BX4" i="33" s="1"/>
  <c r="C3" i="32"/>
  <c r="M3" i="36"/>
  <c r="R7" i="36"/>
  <c r="V7" i="36" s="1"/>
  <c r="R6" i="36"/>
  <c r="BY7" i="33"/>
  <c r="S6" i="36"/>
  <c r="U6" i="36" s="1"/>
  <c r="P3" i="36"/>
  <c r="R5" i="36"/>
  <c r="J4" i="36"/>
  <c r="J3" i="36"/>
  <c r="I4" i="36"/>
  <c r="I3" i="36"/>
  <c r="O3" i="36"/>
  <c r="BY5" i="33"/>
  <c r="BY6" i="33"/>
  <c r="S5" i="36"/>
  <c r="U5" i="36" s="1"/>
  <c r="BK7" i="33"/>
  <c r="BK5" i="33"/>
  <c r="BL6" i="33"/>
  <c r="BI4" i="33"/>
  <c r="BK4" i="33" s="1"/>
  <c r="C12" i="5"/>
  <c r="E12" i="5" s="1"/>
  <c r="C19" i="32" l="1"/>
  <c r="C22" i="32" s="1"/>
  <c r="C24" i="32"/>
  <c r="C26" i="32" s="1"/>
  <c r="S4" i="36"/>
  <c r="U4" i="36" s="1"/>
  <c r="V4" i="36" s="1"/>
  <c r="V6" i="36"/>
  <c r="V5" i="36"/>
  <c r="C8" i="32"/>
  <c r="C15" i="32"/>
  <c r="R3" i="36"/>
  <c r="BY4" i="33"/>
  <c r="S3" i="36"/>
  <c r="U3" i="36" s="1"/>
  <c r="BL4" i="33"/>
  <c r="C5" i="5"/>
  <c r="E5" i="5" s="1"/>
  <c r="C35" i="32" l="1"/>
  <c r="V3" i="36"/>
  <c r="C16" i="32"/>
  <c r="C4" i="5"/>
  <c r="E4" i="5" s="1"/>
  <c r="C37" i="3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Scott Richardson</author>
  </authors>
  <commentList>
    <comment ref="C1" authorId="0" shapeId="0" xr:uid="{C47418C2-96EC-4E32-B145-0535A5C3B162}">
      <text>
        <r>
          <rPr>
            <b/>
            <sz val="9"/>
            <color indexed="81"/>
            <rFont val="Tahoma"/>
            <family val="2"/>
          </rPr>
          <t>An LEA may participate in CEP for all schools in the LEA, or elect CEP in only a certain group
of schools, depending on eligibility and financial considerations. 
LEAs have discretion in how to group schools to optimize CEP benefits and administrative ease.
Grouping (or multiple schools participating as a single CEP group) could allow some schools with an ISP below 40 percent to participate as long as the group ISP is at least 40 percent. The ISP for a group of schools is calculated by taking the sum of the identified students for the entire group of schools divided by the sum of the total student enrollment for the entire group of schools.
Additional information on grouping can be found here: 
https://fns-prod.azureedge.net/sites/default/files/cn/SP61-2016-CEP_Guidance.pdf</t>
        </r>
      </text>
    </comment>
    <comment ref="BH3" authorId="0" shapeId="0" xr:uid="{49211321-C24F-4D43-AB7D-5A4EA28A2B45}">
      <text>
        <r>
          <rPr>
            <b/>
            <sz val="9"/>
            <color rgb="FF000000"/>
            <rFont val="Tahoma"/>
            <family val="2"/>
          </rPr>
          <t xml:space="preserve">* Meal equivalents (MEQ) include breakfast, snacks and a la carte sales. Lunch 1:1, Breakfast 3:2, Snack 3:1, A la carte MEQ = sales revenue divided by the amount of free lunch reimbursement plus the USDA food entitlement.
</t>
        </r>
        <r>
          <rPr>
            <b/>
            <sz val="9"/>
            <color rgb="FF000000"/>
            <rFont val="Tahoma"/>
            <family val="2"/>
          </rPr>
          <t xml:space="preserve">
</t>
        </r>
        <r>
          <rPr>
            <b/>
            <sz val="9"/>
            <color rgb="FF000000"/>
            <rFont val="Tahoma"/>
            <family val="2"/>
          </rPr>
          <t xml:space="preserve">"CONVENTIONAL SYSTEM" is preparation of some foods from raw ingredients on premises (using some bakery breads and prepared pizza and washing dishes)
</t>
        </r>
        <r>
          <rPr>
            <b/>
            <sz val="9"/>
            <color rgb="FF000000"/>
            <rFont val="Tahoma"/>
            <family val="2"/>
          </rPr>
          <t xml:space="preserve">
</t>
        </r>
        <r>
          <rPr>
            <b/>
            <sz val="9"/>
            <color rgb="FF000000"/>
            <rFont val="Tahoma"/>
            <family val="2"/>
          </rPr>
          <t xml:space="preserve">"CONVENIENCE SYSTEM" is using maximum amount of processed foods (e.g. using all bakery breads, precooked chicken, ready to serve raw fruits and vegetables, pre-portioned condiments and washing only trays and using disposable dinnerware)
</t>
        </r>
        <r>
          <rPr>
            <b/>
            <sz val="9"/>
            <color rgb="FF000000"/>
            <rFont val="Tahoma"/>
            <family val="2"/>
          </rPr>
          <t xml:space="preserve">
</t>
        </r>
        <r>
          <rPr>
            <b/>
            <sz val="9"/>
            <color rgb="FF000000"/>
            <rFont val="Tahoma"/>
            <family val="2"/>
          </rPr>
          <t>Source: School Foodservice Management for the 21st Century (5th ed.), by D. Pannell -Martin, 1999, pp. 155 -156, Alexandria. VA</t>
        </r>
        <r>
          <rPr>
            <sz val="9"/>
            <color rgb="FF000000"/>
            <rFont val="Tahoma"/>
            <family val="2"/>
          </rPr>
          <t xml:space="preserve">
</t>
        </r>
      </text>
    </comment>
  </commentList>
</comments>
</file>

<file path=xl/sharedStrings.xml><?xml version="1.0" encoding="utf-8"?>
<sst xmlns="http://schemas.openxmlformats.org/spreadsheetml/2006/main" count="665" uniqueCount="546">
  <si>
    <t>FREE RATE</t>
  </si>
  <si>
    <t>PAID RATE</t>
  </si>
  <si>
    <t>MPLH</t>
  </si>
  <si>
    <t>LOW</t>
  </si>
  <si>
    <t>HIGH</t>
  </si>
  <si>
    <t>SCHOOL</t>
  </si>
  <si>
    <t>BREAKFAST</t>
  </si>
  <si>
    <t>LUNCH</t>
  </si>
  <si>
    <t>YES</t>
  </si>
  <si>
    <t>FREE</t>
  </si>
  <si>
    <t>PAID</t>
  </si>
  <si>
    <t>NO</t>
  </si>
  <si>
    <t>CONTIGUOUS US</t>
  </si>
  <si>
    <t>ALASKA</t>
  </si>
  <si>
    <t>HAWAII</t>
  </si>
  <si>
    <t>&lt;60%</t>
  </si>
  <si>
    <t>MAX</t>
  </si>
  <si>
    <t>NSLP REIMBURSEMENT RATES</t>
  </si>
  <si>
    <t>DO YOU RECEIVE THE EXTRA $0.02?</t>
  </si>
  <si>
    <t>≥60%</t>
  </si>
  <si>
    <t>SELECT YOUR RATE TYPE:</t>
  </si>
  <si>
    <t>SELECT YOUR GEOGRAPHIC REGION:</t>
  </si>
  <si>
    <t>IS YOUR SFA CERTIFIED TO RECEIVE AN EXTRA $0.07?</t>
  </si>
  <si>
    <t>ADJUSTMENT</t>
  </si>
  <si>
    <t>REIMBURSEMENT RATE</t>
  </si>
  <si>
    <t>BLENDED CURRENT PAID RATE</t>
  </si>
  <si>
    <t>BLENDED FREE RATE</t>
  </si>
  <si>
    <t>NET INCOME</t>
  </si>
  <si>
    <t>BREAKFAST RATES</t>
  </si>
  <si>
    <t>LUNCH RATES</t>
  </si>
  <si>
    <t>CONTIGUOUS U.S.</t>
  </si>
  <si>
    <t>PERFORMANCE- BASED CASH ASSISTANCE</t>
  </si>
  <si>
    <t>CEP ISP MULTIPLIER</t>
  </si>
  <si>
    <t>REDUCED</t>
  </si>
  <si>
    <t>https://www.federalregister.gov/documents/2019/08/07/2019-16903/national-school-lunch-special-milk-and-school-breakfast-programs-national-average-paymentsmaximum#p-31</t>
  </si>
  <si>
    <t>HAWAII / PUERTO RICO</t>
  </si>
  <si>
    <t>NON-SEVERE</t>
  </si>
  <si>
    <t>SEVERE</t>
  </si>
  <si>
    <t>SNACKS</t>
  </si>
  <si>
    <t>SNACK</t>
  </si>
  <si>
    <t>https://www.federalregister.gov/documents/2019/08/07/2019-16907/child-and-adult-care-food-program-national-average-payment-rates-day-care-home-food-service-payment</t>
  </si>
  <si>
    <t>SUPPER</t>
  </si>
  <si>
    <t>https://www.ers.usda.gov/topics/food-nutrition-assistance/child-nutrition-programs/after-school-snacks-and-suppers/</t>
  </si>
  <si>
    <t>https://www.fns.usda.gov/usda-fis/value-donated-foods-notices</t>
  </si>
  <si>
    <t>VALUE OF DONATED FOODS</t>
  </si>
  <si>
    <r>
      <t>MEAL
EQUIVALENTS</t>
    </r>
    <r>
      <rPr>
        <b/>
        <vertAlign val="superscript"/>
        <sz val="11"/>
        <color theme="1"/>
        <rFont val="Calibri"/>
        <family val="2"/>
        <scheme val="minor"/>
      </rPr>
      <t>1</t>
    </r>
  </si>
  <si>
    <r>
      <t>CONVENTIONAL SYSTEM MLPH</t>
    </r>
    <r>
      <rPr>
        <b/>
        <vertAlign val="superscript"/>
        <sz val="11"/>
        <color theme="1"/>
        <rFont val="Calibri"/>
        <family val="2"/>
        <scheme val="minor"/>
      </rPr>
      <t>2</t>
    </r>
  </si>
  <si>
    <r>
      <t>CONVENIENCE 
SYSTEM MLPH</t>
    </r>
    <r>
      <rPr>
        <b/>
        <vertAlign val="superscript"/>
        <sz val="11"/>
        <color theme="1"/>
        <rFont val="Calibri"/>
        <family val="2"/>
        <scheme val="minor"/>
      </rPr>
      <t>3</t>
    </r>
  </si>
  <si>
    <t>1 Meal equivalents (MEQ) include breakfast, snacks and a la carte sales. Lunch 1:1, Breakfast 3:2, Snack 3:1, A la carte MEQ = sales revenue divided by the amount of free lunch reimbursement plus the USDA food entitlement.</t>
  </si>
  <si>
    <t>2 Conventional system is preparation of some foods from raw ingredients on premises (using some bakery breads and prepared pizza and washing dishes)</t>
  </si>
  <si>
    <t>3 Convenience system is using maximum amount of processed foods (e.g. using all bakery breads, precooked chicken, ready to serve raw fruits and vegetables, pre-portioned condiments and washing only trays and using disposable dinnerware)</t>
  </si>
  <si>
    <t>Source: School Foodservice Management for the 21st Century (5th ed.), by D. Pannell -Martin, 1999, pp. 155 -156, Alexandria. VA</t>
  </si>
  <si>
    <t>MEAL SERVICE TYPE</t>
  </si>
  <si>
    <t>ALA CARTE</t>
  </si>
  <si>
    <t>SCHOOL 1</t>
  </si>
  <si>
    <t>SCHOOL 2</t>
  </si>
  <si>
    <t>SCHOOL 3</t>
  </si>
  <si>
    <t>SCHOOL 4</t>
  </si>
  <si>
    <t>SCHOOL 5</t>
  </si>
  <si>
    <t>SCHOOL 6</t>
  </si>
  <si>
    <t>SCHOOL 7</t>
  </si>
  <si>
    <t>SCHOOL 8</t>
  </si>
  <si>
    <t>SCHOOL 9</t>
  </si>
  <si>
    <t>SCHOOL 10</t>
  </si>
  <si>
    <t>SCHOOL 11</t>
  </si>
  <si>
    <t>SCHOOL 12</t>
  </si>
  <si>
    <t>SCHOOL 13</t>
  </si>
  <si>
    <t>SCHOOL 14</t>
  </si>
  <si>
    <t>SCHOOL 15</t>
  </si>
  <si>
    <t>SCHOOL 16</t>
  </si>
  <si>
    <t>SCHOOL 17</t>
  </si>
  <si>
    <t>SCHOOL 18</t>
  </si>
  <si>
    <t>SCHOOL 19</t>
  </si>
  <si>
    <t>SCHOOL 20</t>
  </si>
  <si>
    <t>SCHOOL 21</t>
  </si>
  <si>
    <t>SCHOOL 22</t>
  </si>
  <si>
    <t>SCHOOL 23</t>
  </si>
  <si>
    <t>SCHOOL 24</t>
  </si>
  <si>
    <t>SCHOOL 25</t>
  </si>
  <si>
    <t>SCHOOL 26</t>
  </si>
  <si>
    <t>SCHOOL 27</t>
  </si>
  <si>
    <t>SCHOOL 28</t>
  </si>
  <si>
    <t>SCHOOL 29</t>
  </si>
  <si>
    <t>SCHOOL 30</t>
  </si>
  <si>
    <t>BFAST</t>
  </si>
  <si>
    <t># OF STUDENTS</t>
  </si>
  <si>
    <t>INCLUDE IN CEP?</t>
  </si>
  <si>
    <t>ADA #</t>
  </si>
  <si>
    <t>ADA %</t>
  </si>
  <si>
    <t>ENROLLED</t>
  </si>
  <si>
    <t>LABOR</t>
  </si>
  <si>
    <t>HOURS</t>
  </si>
  <si>
    <t>HOURLY WAGE</t>
  </si>
  <si>
    <t>MLPH TARGET</t>
  </si>
  <si>
    <t>1)  District average daily attendance</t>
  </si>
  <si>
    <t>2)  Your district's identified student percentage (ISP).</t>
  </si>
  <si>
    <t xml:space="preserve">For an explanation of ISP, click here. </t>
  </si>
  <si>
    <t>3)  Your current per meal reimbursement rates.</t>
  </si>
  <si>
    <t>4)  Your current per meal food and materials expenses.</t>
  </si>
  <si>
    <t>5)  Your current hourly labor rate.</t>
  </si>
  <si>
    <t>Once you have this information, click</t>
  </si>
  <si>
    <t>HERE</t>
  </si>
  <si>
    <t>to proceed.</t>
  </si>
  <si>
    <t>CONVENTIONAL</t>
  </si>
  <si>
    <t>SCHOOL 31</t>
  </si>
  <si>
    <t>SCHOOL 32</t>
  </si>
  <si>
    <t>SCHOOL 33</t>
  </si>
  <si>
    <t>SCHOOL 34</t>
  </si>
  <si>
    <t>SCHOOL 35</t>
  </si>
  <si>
    <t>SCHOOL 36</t>
  </si>
  <si>
    <t>SCHOOL 37</t>
  </si>
  <si>
    <t>SCHOOL 38</t>
  </si>
  <si>
    <t>SCHOOL 39</t>
  </si>
  <si>
    <t>SCHOOL 40</t>
  </si>
  <si>
    <t>SCHOOL 41</t>
  </si>
  <si>
    <t>SCHOOL 42</t>
  </si>
  <si>
    <t>SCHOOL 43</t>
  </si>
  <si>
    <t>SCHOOL 44</t>
  </si>
  <si>
    <t>SCHOOL 45</t>
  </si>
  <si>
    <t>SCHOOL 46</t>
  </si>
  <si>
    <t>SCHOOL 47</t>
  </si>
  <si>
    <t>SCHOOL 48</t>
  </si>
  <si>
    <t>SCHOOL 49</t>
  </si>
  <si>
    <t>SCHOOL 50</t>
  </si>
  <si>
    <t>SCHOOL 51</t>
  </si>
  <si>
    <t>SCHOOL 52</t>
  </si>
  <si>
    <t>SCHOOL 53</t>
  </si>
  <si>
    <t>SCHOOL 54</t>
  </si>
  <si>
    <t>SCHOOL 55</t>
  </si>
  <si>
    <t>SCHOOL 56</t>
  </si>
  <si>
    <t>SCHOOL 57</t>
  </si>
  <si>
    <t>SCHOOL 58</t>
  </si>
  <si>
    <t>SCHOOL 59</t>
  </si>
  <si>
    <t>SCHOOL 60</t>
  </si>
  <si>
    <t>SCHOOL 61</t>
  </si>
  <si>
    <t>SCHOOL 62</t>
  </si>
  <si>
    <t>SCHOOL 63</t>
  </si>
  <si>
    <t>SCHOOL 64</t>
  </si>
  <si>
    <t>SCHOOL 65</t>
  </si>
  <si>
    <t>SCHOOL 66</t>
  </si>
  <si>
    <t>SCHOOL 67</t>
  </si>
  <si>
    <t>SCHOOL 68</t>
  </si>
  <si>
    <t>SCHOOL 69</t>
  </si>
  <si>
    <t>SCHOOL 70</t>
  </si>
  <si>
    <t>SCHOOL 71</t>
  </si>
  <si>
    <t>SCHOOL 72</t>
  </si>
  <si>
    <t>SCHOOL 73</t>
  </si>
  <si>
    <t>SCHOOL 74</t>
  </si>
  <si>
    <t>SCHOOL 75</t>
  </si>
  <si>
    <t>SCHOOL 76</t>
  </si>
  <si>
    <t>SCHOOL 77</t>
  </si>
  <si>
    <t>SCHOOL 78</t>
  </si>
  <si>
    <t>SCHOOL 79</t>
  </si>
  <si>
    <t>SCHOOL 80</t>
  </si>
  <si>
    <t>SCHOOL 81</t>
  </si>
  <si>
    <t>SCHOOL 82</t>
  </si>
  <si>
    <t>SCHOOL 83</t>
  </si>
  <si>
    <t>SCHOOL 84</t>
  </si>
  <si>
    <t>SCHOOL 85</t>
  </si>
  <si>
    <t>SCHOOL 86</t>
  </si>
  <si>
    <t>SCHOOL 87</t>
  </si>
  <si>
    <t>SCHOOL 88</t>
  </si>
  <si>
    <t>SCHOOL 89</t>
  </si>
  <si>
    <t>SCHOOL 90</t>
  </si>
  <si>
    <t>SCHOOL 91</t>
  </si>
  <si>
    <t>SCHOOL 92</t>
  </si>
  <si>
    <t>SCHOOL 93</t>
  </si>
  <si>
    <t>SCHOOL 94</t>
  </si>
  <si>
    <t>SCHOOL 95</t>
  </si>
  <si>
    <t>SCHOOL 96</t>
  </si>
  <si>
    <t>SCHOOL 97</t>
  </si>
  <si>
    <t>SCHOOL 98</t>
  </si>
  <si>
    <t>SCHOOL 99</t>
  </si>
  <si>
    <t>SCHOOL 100</t>
  </si>
  <si>
    <t>SCHOOL 101</t>
  </si>
  <si>
    <t>SCHOOL 102</t>
  </si>
  <si>
    <t>SCHOOL 103</t>
  </si>
  <si>
    <t>SCHOOL 104</t>
  </si>
  <si>
    <t>SCHOOL 105</t>
  </si>
  <si>
    <t>SCHOOL 106</t>
  </si>
  <si>
    <t>SCHOOL 107</t>
  </si>
  <si>
    <t>SCHOOL 108</t>
  </si>
  <si>
    <t>SCHOOL 109</t>
  </si>
  <si>
    <t>SCHOOL 110</t>
  </si>
  <si>
    <t>SCHOOL 111</t>
  </si>
  <si>
    <t>SCHOOL 112</t>
  </si>
  <si>
    <t>SCHOOL 113</t>
  </si>
  <si>
    <t>SCHOOL 114</t>
  </si>
  <si>
    <t>SCHOOL 115</t>
  </si>
  <si>
    <t>SCHOOL 116</t>
  </si>
  <si>
    <t>SCHOOL 117</t>
  </si>
  <si>
    <t>SCHOOL 118</t>
  </si>
  <si>
    <t>SCHOOL 119</t>
  </si>
  <si>
    <t>SCHOOL 120</t>
  </si>
  <si>
    <t>SCHOOL 121</t>
  </si>
  <si>
    <t>SCHOOL 122</t>
  </si>
  <si>
    <t>SCHOOL 123</t>
  </si>
  <si>
    <t>SCHOOL 124</t>
  </si>
  <si>
    <t>SCHOOL 125</t>
  </si>
  <si>
    <t>SCHOOL 126</t>
  </si>
  <si>
    <t>SCHOOL 127</t>
  </si>
  <si>
    <t>SCHOOL 128</t>
  </si>
  <si>
    <t>SCHOOL 129</t>
  </si>
  <si>
    <t>SCHOOL 130</t>
  </si>
  <si>
    <t>SCHOOL 131</t>
  </si>
  <si>
    <t>SCHOOL 132</t>
  </si>
  <si>
    <t>SCHOOL 133</t>
  </si>
  <si>
    <t>SCHOOL 134</t>
  </si>
  <si>
    <t>SCHOOL 135</t>
  </si>
  <si>
    <t>SCHOOL 136</t>
  </si>
  <si>
    <t>SCHOOL 137</t>
  </si>
  <si>
    <t>SCHOOL 138</t>
  </si>
  <si>
    <t>SCHOOL 139</t>
  </si>
  <si>
    <t>SCHOOL 140</t>
  </si>
  <si>
    <t>SCHOOL 141</t>
  </si>
  <si>
    <t>SCHOOL 142</t>
  </si>
  <si>
    <t>SCHOOL 143</t>
  </si>
  <si>
    <t>SCHOOL 144</t>
  </si>
  <si>
    <t>SCHOOL 145</t>
  </si>
  <si>
    <t>SCHOOL 146</t>
  </si>
  <si>
    <t>SCHOOL 147</t>
  </si>
  <si>
    <t>SCHOOL 148</t>
  </si>
  <si>
    <t>SCHOOL 149</t>
  </si>
  <si>
    <t>SCHOOL 150</t>
  </si>
  <si>
    <t>SCHOOL 151</t>
  </si>
  <si>
    <t>SCHOOL 152</t>
  </si>
  <si>
    <t>SCHOOL 153</t>
  </si>
  <si>
    <t>SCHOOL 154</t>
  </si>
  <si>
    <t>SCHOOL 155</t>
  </si>
  <si>
    <t>SCHOOL 156</t>
  </si>
  <si>
    <t>SCHOOL 157</t>
  </si>
  <si>
    <t>SCHOOL 158</t>
  </si>
  <si>
    <t>SCHOOL 159</t>
  </si>
  <si>
    <t>SCHOOL 160</t>
  </si>
  <si>
    <t>SCHOOL 161</t>
  </si>
  <si>
    <t>SCHOOL 162</t>
  </si>
  <si>
    <t>SCHOOL 163</t>
  </si>
  <si>
    <t>SCHOOL 164</t>
  </si>
  <si>
    <t>SCHOOL 165</t>
  </si>
  <si>
    <t>SCHOOL 166</t>
  </si>
  <si>
    <t>SCHOOL 167</t>
  </si>
  <si>
    <t>SCHOOL 168</t>
  </si>
  <si>
    <t>SCHOOL 169</t>
  </si>
  <si>
    <t>SCHOOL 170</t>
  </si>
  <si>
    <t>SCHOOL 171</t>
  </si>
  <si>
    <t>SCHOOL 172</t>
  </si>
  <si>
    <t>SCHOOL 173</t>
  </si>
  <si>
    <t>SCHOOL 174</t>
  </si>
  <si>
    <t>SCHOOL 175</t>
  </si>
  <si>
    <t>SCHOOL 176</t>
  </si>
  <si>
    <t>SCHOOL 177</t>
  </si>
  <si>
    <t>SCHOOL 178</t>
  </si>
  <si>
    <t>SCHOOL 179</t>
  </si>
  <si>
    <t>SCHOOL 180</t>
  </si>
  <si>
    <t>SCHOOL 181</t>
  </si>
  <si>
    <t>SCHOOL 182</t>
  </si>
  <si>
    <t>SCHOOL 183</t>
  </si>
  <si>
    <t>SCHOOL 184</t>
  </si>
  <si>
    <t>SCHOOL 185</t>
  </si>
  <si>
    <t>SCHOOL 186</t>
  </si>
  <si>
    <t>SCHOOL 187</t>
  </si>
  <si>
    <t>SCHOOL 188</t>
  </si>
  <si>
    <t>SCHOOL 189</t>
  </si>
  <si>
    <t>SCHOOL 190</t>
  </si>
  <si>
    <t>SCHOOL 191</t>
  </si>
  <si>
    <t>SCHOOL 192</t>
  </si>
  <si>
    <t>SCHOOL 193</t>
  </si>
  <si>
    <t>SCHOOL 194</t>
  </si>
  <si>
    <t>SCHOOL 195</t>
  </si>
  <si>
    <t>SCHOOL 196</t>
  </si>
  <si>
    <t>SCHOOL 197</t>
  </si>
  <si>
    <t>SCHOOL 198</t>
  </si>
  <si>
    <t>SCHOOL 199</t>
  </si>
  <si>
    <t>SCHOOL 200</t>
  </si>
  <si>
    <t>BENEFITS %</t>
  </si>
  <si>
    <t>PARTICIPATION RATES</t>
  </si>
  <si>
    <t>FEDERAL / STATE / LOCAL REIMBURSEMENT RATES</t>
  </si>
  <si>
    <t>MEAL PRICE TO STUDENTS</t>
  </si>
  <si>
    <t>ALA CARTE AVERAGE SALE</t>
  </si>
  <si>
    <t>PER MEAL FOOD &amp; MATERIALS EXPENSE</t>
  </si>
  <si>
    <t>DAILY MEAL EQUIVALENTS</t>
  </si>
  <si>
    <t>REIMBURSEMENTS</t>
  </si>
  <si>
    <t>SALES</t>
  </si>
  <si>
    <t>DIRECT EXPENSES</t>
  </si>
  <si>
    <t>FOOD</t>
  </si>
  <si>
    <t>TOTAL</t>
  </si>
  <si>
    <t>SITE CONTRIBUTION MARGIN</t>
  </si>
  <si>
    <t>REVENUES</t>
  </si>
  <si>
    <t>TOTAL REVENUES</t>
  </si>
  <si>
    <t>FOOD SERVICE DIRECTOR ANNUAL SALARY</t>
  </si>
  <si>
    <t>FOOD SERVICE MANAGEMENT FEES</t>
  </si>
  <si>
    <t>PROPERTY, PLANT, AND EQUIPMENT MAINTENANCE EXPENSES</t>
  </si>
  <si>
    <t>UTILITIES</t>
  </si>
  <si>
    <t>DISTRICT OVERHEAD &amp; INDIRECT CHARGES</t>
  </si>
  <si>
    <t>OTHER EXPENSE</t>
  </si>
  <si>
    <t>DISTRICT EXPENSES</t>
  </si>
  <si>
    <t>ADMINISTRATIVE LABOR</t>
  </si>
  <si>
    <t>OTHER ADMINISTRATIVE WAGES</t>
  </si>
  <si>
    <t>FICA / PAYROLL TAX %</t>
  </si>
  <si>
    <t>TOTAL ADMINISTRATIVE LABOR EXPENSES</t>
  </si>
  <si>
    <t>ANNUAL UNPAID STUDENT LUNCH DEBT (NON-CEP SCHOOLS ONLY)</t>
  </si>
  <si>
    <t>OTHER EXPENSES</t>
  </si>
  <si>
    <t>ADMINISTRATIVE LABOR EXPENSES</t>
  </si>
  <si>
    <t>EXPENSES</t>
  </si>
  <si>
    <t>DIRECT LABOR</t>
  </si>
  <si>
    <t>BAD DEBT</t>
  </si>
  <si>
    <t>FOOD WASTE %</t>
  </si>
  <si>
    <t>TOTAL STUDENTS</t>
  </si>
  <si>
    <t>GROUP 2</t>
  </si>
  <si>
    <t>GROUP 3</t>
  </si>
  <si>
    <t>GROUP 4</t>
  </si>
  <si>
    <t>GROUP 5</t>
  </si>
  <si>
    <t>GROUP 6</t>
  </si>
  <si>
    <t>GROUP 7</t>
  </si>
  <si>
    <t>GROUP 8</t>
  </si>
  <si>
    <t>GROUP 9</t>
  </si>
  <si>
    <t>GROUP 10</t>
  </si>
  <si>
    <t>GROUP 11</t>
  </si>
  <si>
    <t>GROUP 12</t>
  </si>
  <si>
    <t>GROUP 13</t>
  </si>
  <si>
    <t>GROUP 14</t>
  </si>
  <si>
    <t>GROUP 15</t>
  </si>
  <si>
    <t>GROUP 16</t>
  </si>
  <si>
    <t>GROUP 17</t>
  </si>
  <si>
    <t>GROUP 18</t>
  </si>
  <si>
    <t>GROUP 19</t>
  </si>
  <si>
    <t>GROUP 20</t>
  </si>
  <si>
    <t>GROUP 21</t>
  </si>
  <si>
    <t>GROUP 22</t>
  </si>
  <si>
    <t>GROUP 23</t>
  </si>
  <si>
    <t>GROUP 24</t>
  </si>
  <si>
    <t>GROUP 25</t>
  </si>
  <si>
    <t>GROUP 26</t>
  </si>
  <si>
    <t>GROUP 27</t>
  </si>
  <si>
    <t>GROUP 28</t>
  </si>
  <si>
    <t>GROUP 29</t>
  </si>
  <si>
    <t>GROUP 30</t>
  </si>
  <si>
    <t>GROUP 31</t>
  </si>
  <si>
    <t>GROUP 32</t>
  </si>
  <si>
    <t>GROUP 33</t>
  </si>
  <si>
    <t>GROUP 34</t>
  </si>
  <si>
    <t>GROUP 35</t>
  </si>
  <si>
    <t>GROUP 36</t>
  </si>
  <si>
    <t>GROUP 37</t>
  </si>
  <si>
    <t>GROUP 38</t>
  </si>
  <si>
    <t>GROUP 39</t>
  </si>
  <si>
    <t>GROUP 40</t>
  </si>
  <si>
    <t>GROUP 41</t>
  </si>
  <si>
    <t>GROUP 42</t>
  </si>
  <si>
    <t>GROUP 43</t>
  </si>
  <si>
    <t>GROUP 44</t>
  </si>
  <si>
    <t>GROUP 45</t>
  </si>
  <si>
    <t>GROUP 46</t>
  </si>
  <si>
    <t>GROUP 47</t>
  </si>
  <si>
    <t>GROUP 48</t>
  </si>
  <si>
    <t>GROUP 49</t>
  </si>
  <si>
    <t>GROUP 50</t>
  </si>
  <si>
    <t>GROUP 51</t>
  </si>
  <si>
    <t>GROUP 52</t>
  </si>
  <si>
    <t>GROUP 53</t>
  </si>
  <si>
    <t>GROUP 54</t>
  </si>
  <si>
    <t>GROUP 55</t>
  </si>
  <si>
    <t>GROUP 56</t>
  </si>
  <si>
    <t>GROUP 57</t>
  </si>
  <si>
    <t>GROUP 58</t>
  </si>
  <si>
    <t>GROUP 59</t>
  </si>
  <si>
    <t>GROUP 60</t>
  </si>
  <si>
    <t>GROUP 61</t>
  </si>
  <si>
    <t>GROUP 62</t>
  </si>
  <si>
    <t>GROUP 63</t>
  </si>
  <si>
    <t>GROUP 64</t>
  </si>
  <si>
    <t>GROUP 65</t>
  </si>
  <si>
    <t>GROUP 66</t>
  </si>
  <si>
    <t>GROUP 67</t>
  </si>
  <si>
    <t>GROUP 68</t>
  </si>
  <si>
    <t>GROUP 69</t>
  </si>
  <si>
    <t>GROUP 70</t>
  </si>
  <si>
    <t>GROUP 71</t>
  </si>
  <si>
    <t>GROUP 72</t>
  </si>
  <si>
    <t>GROUP 73</t>
  </si>
  <si>
    <t>GROUP 74</t>
  </si>
  <si>
    <t>GROUP 75</t>
  </si>
  <si>
    <t>GROUP 76</t>
  </si>
  <si>
    <t>GROUP 77</t>
  </si>
  <si>
    <t>GROUP 78</t>
  </si>
  <si>
    <t>GROUP 79</t>
  </si>
  <si>
    <t>GROUP 80</t>
  </si>
  <si>
    <t>GROUP 81</t>
  </si>
  <si>
    <t>GROUP 82</t>
  </si>
  <si>
    <t>GROUP 83</t>
  </si>
  <si>
    <t>GROUP 84</t>
  </si>
  <si>
    <t>GROUP 85</t>
  </si>
  <si>
    <t>GROUP 86</t>
  </si>
  <si>
    <t>GROUP 87</t>
  </si>
  <si>
    <t>GROUP 88</t>
  </si>
  <si>
    <t>GROUP 89</t>
  </si>
  <si>
    <t>GROUP 90</t>
  </si>
  <si>
    <t>GROUP 91</t>
  </si>
  <si>
    <t>GROUP 92</t>
  </si>
  <si>
    <t>GROUP 93</t>
  </si>
  <si>
    <t>GROUP 94</t>
  </si>
  <si>
    <t>GROUP 95</t>
  </si>
  <si>
    <t>GROUP 96</t>
  </si>
  <si>
    <t>GROUP 97</t>
  </si>
  <si>
    <t>GROUP 98</t>
  </si>
  <si>
    <t>GROUP 99</t>
  </si>
  <si>
    <t>GROUP 100</t>
  </si>
  <si>
    <t>GROUP 101</t>
  </si>
  <si>
    <t>GROUP 102</t>
  </si>
  <si>
    <t>GROUP 103</t>
  </si>
  <si>
    <t>GROUP 104</t>
  </si>
  <si>
    <t>GROUP 105</t>
  </si>
  <si>
    <t>GROUP 106</t>
  </si>
  <si>
    <t>GROUP 107</t>
  </si>
  <si>
    <t>GROUP 108</t>
  </si>
  <si>
    <t>GROUP 109</t>
  </si>
  <si>
    <t>GROUP 110</t>
  </si>
  <si>
    <t>GROUP 111</t>
  </si>
  <si>
    <t>GROUP 112</t>
  </si>
  <si>
    <t>GROUP 113</t>
  </si>
  <si>
    <t>GROUP 114</t>
  </si>
  <si>
    <t>GROUP 115</t>
  </si>
  <si>
    <t>GROUP 116</t>
  </si>
  <si>
    <t>GROUP 117</t>
  </si>
  <si>
    <t>GROUP 118</t>
  </si>
  <si>
    <t>GROUP 119</t>
  </si>
  <si>
    <t>GROUP 120</t>
  </si>
  <si>
    <t>GROUP 121</t>
  </si>
  <si>
    <t>GROUP 122</t>
  </si>
  <si>
    <t>GROUP 123</t>
  </si>
  <si>
    <t>GROUP 124</t>
  </si>
  <si>
    <t>GROUP 125</t>
  </si>
  <si>
    <t>GROUP 126</t>
  </si>
  <si>
    <t>GROUP 127</t>
  </si>
  <si>
    <t>GROUP 128</t>
  </si>
  <si>
    <t>GROUP 129</t>
  </si>
  <si>
    <t>GROUP 130</t>
  </si>
  <si>
    <t>GROUP 131</t>
  </si>
  <si>
    <t>GROUP 132</t>
  </si>
  <si>
    <t>GROUP 133</t>
  </si>
  <si>
    <t>GROUP 134</t>
  </si>
  <si>
    <t>GROUP 135</t>
  </si>
  <si>
    <t>GROUP 136</t>
  </si>
  <si>
    <t>GROUP 137</t>
  </si>
  <si>
    <t>GROUP 138</t>
  </si>
  <si>
    <t>GROUP 139</t>
  </si>
  <si>
    <t>GROUP 140</t>
  </si>
  <si>
    <t>GROUP 141</t>
  </si>
  <si>
    <t>GROUP 142</t>
  </si>
  <si>
    <t>GROUP 143</t>
  </si>
  <si>
    <t>GROUP 144</t>
  </si>
  <si>
    <t>GROUP 145</t>
  </si>
  <si>
    <t>GROUP 146</t>
  </si>
  <si>
    <t>GROUP 147</t>
  </si>
  <si>
    <t>GROUP 148</t>
  </si>
  <si>
    <t>GROUP 149</t>
  </si>
  <si>
    <t>GROUP 150</t>
  </si>
  <si>
    <t>GROUP 151</t>
  </si>
  <si>
    <t>GROUP 152</t>
  </si>
  <si>
    <t>GROUP 153</t>
  </si>
  <si>
    <t>GROUP 154</t>
  </si>
  <si>
    <t>GROUP 155</t>
  </si>
  <si>
    <t>GROUP 156</t>
  </si>
  <si>
    <t>GROUP 157</t>
  </si>
  <si>
    <t>GROUP 158</t>
  </si>
  <si>
    <t>GROUP 159</t>
  </si>
  <si>
    <t>GROUP 160</t>
  </si>
  <si>
    <t>GROUP 161</t>
  </si>
  <si>
    <t>GROUP 162</t>
  </si>
  <si>
    <t>GROUP 163</t>
  </si>
  <si>
    <t>GROUP 164</t>
  </si>
  <si>
    <t>GROUP 165</t>
  </si>
  <si>
    <t>GROUP 166</t>
  </si>
  <si>
    <t>GROUP 167</t>
  </si>
  <si>
    <t>GROUP 168</t>
  </si>
  <si>
    <t>GROUP 169</t>
  </si>
  <si>
    <t>GROUP 170</t>
  </si>
  <si>
    <t>GROUP 171</t>
  </si>
  <si>
    <t>GROUP 172</t>
  </si>
  <si>
    <t>GROUP 173</t>
  </si>
  <si>
    <t>GROUP 174</t>
  </si>
  <si>
    <t>GROUP 175</t>
  </si>
  <si>
    <t>GROUP 176</t>
  </si>
  <si>
    <t>GROUP 177</t>
  </si>
  <si>
    <t>GROUP 178</t>
  </si>
  <si>
    <t>GROUP 179</t>
  </si>
  <si>
    <t>GROUP 180</t>
  </si>
  <si>
    <t>GROUP 181</t>
  </si>
  <si>
    <t>GROUP 182</t>
  </si>
  <si>
    <t>GROUP 183</t>
  </si>
  <si>
    <t>GROUP 184</t>
  </si>
  <si>
    <t>GROUP 185</t>
  </si>
  <si>
    <t>GROUP 186</t>
  </si>
  <si>
    <t>GROUP 187</t>
  </si>
  <si>
    <t>GROUP 188</t>
  </si>
  <si>
    <t>GROUP 189</t>
  </si>
  <si>
    <t>GROUP 190</t>
  </si>
  <si>
    <t>GROUP 191</t>
  </si>
  <si>
    <t>GROUP 192</t>
  </si>
  <si>
    <t>GROUP 193</t>
  </si>
  <si>
    <t>GROUP 194</t>
  </si>
  <si>
    <t>GROUP 195</t>
  </si>
  <si>
    <t>GROUP 196</t>
  </si>
  <si>
    <t>GROUP 197</t>
  </si>
  <si>
    <t>GROUP 198</t>
  </si>
  <si>
    <t>GROUP 199</t>
  </si>
  <si>
    <t>GROUP 200</t>
  </si>
  <si>
    <t>PARTICIPATION</t>
  </si>
  <si>
    <t>GROUP</t>
  </si>
  <si>
    <t>FREE BFAST</t>
  </si>
  <si>
    <t>REDUCED BFAST</t>
  </si>
  <si>
    <t>PAID BFAST</t>
  </si>
  <si>
    <t>TOTAL BFAST</t>
  </si>
  <si>
    <t>REIMBURSEMENT %</t>
  </si>
  <si>
    <t>CEP ISP GROUP</t>
  </si>
  <si>
    <t>FREE SNACK</t>
  </si>
  <si>
    <t>REDUCED SNACK</t>
  </si>
  <si>
    <t>PAID SNACK</t>
  </si>
  <si>
    <t>FREE LUNCH</t>
  </si>
  <si>
    <t>REDUCED LUNCH</t>
  </si>
  <si>
    <t>PAID LUNCH</t>
  </si>
  <si>
    <t>FREE SUPPER</t>
  </si>
  <si>
    <t>REDUCED SUPPER</t>
  </si>
  <si>
    <t>PAID SUPPER</t>
  </si>
  <si>
    <t>TOTAL LUNCHES</t>
  </si>
  <si>
    <t>TOTAL SUPPERS</t>
  </si>
  <si>
    <t>TOTAL ALA CARTE</t>
  </si>
  <si>
    <t>TOTAL SNACKS</t>
  </si>
  <si>
    <t>GROUP 1</t>
  </si>
  <si>
    <t>NON-CEP SCHOOLS</t>
  </si>
  <si>
    <t>TOTAL SCHOOLS</t>
  </si>
  <si>
    <t>TOTAL SITES IN GROUP</t>
  </si>
  <si>
    <t>GROUP CONTRIBUTION MARGIN</t>
  </si>
  <si>
    <t>NON-CEP GROUP</t>
  </si>
  <si>
    <t>CEP GROUPS</t>
  </si>
  <si>
    <t>NON-CEP GROUP SUBTOTAL</t>
  </si>
  <si>
    <t>CEP GROUPS SUBTOTAL</t>
  </si>
  <si>
    <t>DISTRICT-LEVEL EXPENSES</t>
  </si>
  <si>
    <t>CEP GROUP SUBTOTAL</t>
  </si>
  <si>
    <t>DISTRICT-LEVEL EXPENSE SUBTOTAL</t>
  </si>
  <si>
    <t>TOTAL EXPENSES</t>
  </si>
  <si>
    <t># OF OPERATING DAYS</t>
  </si>
  <si>
    <t>AVERAGE DAILY ATTENDANCE</t>
  </si>
  <si>
    <t>TOTAL OTHER EXPENSES</t>
  </si>
  <si>
    <r>
      <t xml:space="preserve">BEFORE YOU GET STARTED, </t>
    </r>
    <r>
      <rPr>
        <i/>
        <sz val="11"/>
        <color theme="1"/>
        <rFont val="Calibri"/>
        <family val="2"/>
        <scheme val="minor"/>
      </rPr>
      <t>it will be easiest and most accurate to use the tool and you have a few pieces of district information handy:</t>
    </r>
  </si>
  <si>
    <t xml:space="preserve">Welcome to FRAC's Community Eligibility modeling tool.  This calculator is designed to help you assess the potential financial benefits of exercising the Community Eligibility Provision in your district.  
Community eligibility is a powerful tool for high-poverty schools to provide breakfast and lunch at no charge to all students. Community eligibility reduces administrative paperwork for schools so they can focus on providing healthy meals to help students learn and thrive; increases school meal participation by removing stigma; maximizes federal reimbursements; and makes it easier to implement innovative service models like Breakfast in the Classroom.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</si>
</sst>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8" formatCode="&quot;$&quot;#,##0.00_);[Red]\(&quot;$&quot;#,##0.00\)"/>
    <numFmt numFmtId="164" formatCode="0.0000"/>
    <numFmt numFmtId="165" formatCode="&quot;$&quot;#,##0.00"/>
    <numFmt numFmtId="166" formatCode="#,##0.0_);[Red]\(#,##0.0\)"/>
    <numFmt numFmtId="167" formatCode="0.0%"/>
    <numFmt numFmtId="168" formatCode="&quot;$&quot;#,##0"/>
    <numFmt numFmtId="169" formatCode="&quot;$&quot;#,##0.0000"/>
    <numFmt numFmtId="170" formatCode="0.00000%"/>
  </numFmts>
  <fonts count="22" x14ac:knownFonts="1">
    <font>
      <sz val="11"/>
      <color theme="1"/>
      <name val="Calibri"/>
      <family val="2"/>
      <scheme val="minor"/>
    </font>
    <font>
      <b/>
      <sz val="11"/>
      <color theme="1"/>
      <name val="Calibri"/>
      <family val="2"/>
      <scheme val="minor"/>
    </font>
    <font>
      <b/>
      <sz val="11"/>
      <color rgb="FF0070C0"/>
      <name val="Calibri"/>
      <family val="2"/>
      <scheme val="minor"/>
    </font>
    <font>
      <b/>
      <vertAlign val="superscript"/>
      <sz val="11"/>
      <color theme="1"/>
      <name val="Calibri"/>
      <family val="2"/>
      <scheme val="minor"/>
    </font>
    <font>
      <b/>
      <sz val="16"/>
      <color theme="1"/>
      <name val="Calibri"/>
      <family val="2"/>
      <scheme val="minor"/>
    </font>
    <font>
      <i/>
      <sz val="11"/>
      <name val="Calibri"/>
      <family val="2"/>
      <scheme val="minor"/>
    </font>
    <font>
      <sz val="11"/>
      <color theme="1"/>
      <name val="Calibri"/>
      <family val="2"/>
      <scheme val="minor"/>
    </font>
    <font>
      <i/>
      <sz val="11"/>
      <color theme="1"/>
      <name val="Calibri"/>
      <family val="2"/>
      <scheme val="minor"/>
    </font>
    <font>
      <b/>
      <i/>
      <sz val="11"/>
      <color theme="1"/>
      <name val="Calibri"/>
      <family val="2"/>
      <scheme val="minor"/>
    </font>
    <font>
      <u/>
      <sz val="11"/>
      <color theme="10"/>
      <name val="Calibri"/>
      <family val="2"/>
      <scheme val="minor"/>
    </font>
    <font>
      <b/>
      <sz val="11"/>
      <name val="Calibri"/>
      <family val="2"/>
      <scheme val="minor"/>
    </font>
    <font>
      <sz val="11"/>
      <color rgb="FF0070C0"/>
      <name val="Calibri"/>
      <family val="2"/>
      <scheme val="minor"/>
    </font>
    <font>
      <sz val="11"/>
      <name val="Calibri"/>
      <family val="2"/>
      <scheme val="minor"/>
    </font>
    <font>
      <sz val="8"/>
      <name val="Calibri"/>
      <family val="2"/>
      <scheme val="minor"/>
    </font>
    <font>
      <b/>
      <sz val="9"/>
      <color indexed="81"/>
      <name val="Tahoma"/>
      <family val="2"/>
    </font>
    <font>
      <b/>
      <u/>
      <sz val="11"/>
      <color rgb="FF0070C0"/>
      <name val="Calibri"/>
      <family val="2"/>
      <scheme val="minor"/>
    </font>
    <font>
      <b/>
      <sz val="11"/>
      <color theme="0"/>
      <name val="Calibri"/>
      <family val="2"/>
      <scheme val="minor"/>
    </font>
    <font>
      <b/>
      <u/>
      <sz val="11"/>
      <color theme="10"/>
      <name val="Calibri"/>
      <family val="2"/>
      <scheme val="minor"/>
    </font>
    <font>
      <sz val="11"/>
      <color theme="0"/>
      <name val="Calibri"/>
      <family val="2"/>
      <scheme val="minor"/>
    </font>
    <font>
      <b/>
      <u/>
      <sz val="16"/>
      <color rgb="FF12AA3D"/>
      <name val="Calibri"/>
      <family val="2"/>
      <scheme val="minor"/>
    </font>
    <font>
      <b/>
      <sz val="9"/>
      <color rgb="FF000000"/>
      <name val="Tahoma"/>
      <family val="2"/>
    </font>
    <font>
      <sz val="9"/>
      <color rgb="FF000000"/>
      <name val="Tahoma"/>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9" fontId="6" fillId="0" borderId="0" applyFont="0" applyFill="0" applyBorder="0" applyAlignment="0" applyProtection="0"/>
    <xf numFmtId="0" fontId="9" fillId="0" borderId="0" applyNumberFormat="0" applyFill="0" applyBorder="0" applyAlignment="0" applyProtection="0"/>
  </cellStyleXfs>
  <cellXfs count="307">
    <xf numFmtId="0" fontId="0" fillId="0" borderId="0" xfId="0"/>
    <xf numFmtId="0" fontId="0" fillId="0" borderId="0" xfId="0" applyAlignment="1">
      <alignment horizontal="left" vertical="center"/>
    </xf>
    <xf numFmtId="0" fontId="1" fillId="0" borderId="0" xfId="0" applyFont="1" applyAlignment="1">
      <alignment horizontal="right" vertical="center"/>
    </xf>
    <xf numFmtId="0" fontId="1" fillId="0" borderId="0" xfId="0" applyFont="1" applyBorder="1" applyAlignment="1">
      <alignment horizontal="righ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 fillId="0" borderId="0" xfId="0" applyFont="1" applyBorder="1" applyAlignment="1">
      <alignment horizontal="center" vertical="center" wrapText="1"/>
    </xf>
    <xf numFmtId="165" fontId="7" fillId="0" borderId="0" xfId="0" applyNumberFormat="1" applyFont="1" applyAlignment="1">
      <alignment horizontal="center" vertical="center" wrapText="1"/>
    </xf>
    <xf numFmtId="165" fontId="7" fillId="0" borderId="0" xfId="0" applyNumberFormat="1" applyFont="1" applyBorder="1" applyAlignment="1">
      <alignment horizontal="center" vertical="center"/>
    </xf>
    <xf numFmtId="0" fontId="2" fillId="0" borderId="0" xfId="0" applyFont="1" applyBorder="1" applyAlignment="1">
      <alignment horizontal="center" vertical="center"/>
    </xf>
    <xf numFmtId="8" fontId="7" fillId="0" borderId="0" xfId="0" applyNumberFormat="1" applyFont="1" applyBorder="1" applyAlignment="1">
      <alignment horizontal="center" vertical="center"/>
    </xf>
    <xf numFmtId="0" fontId="1" fillId="0" borderId="0" xfId="0" applyFont="1" applyBorder="1" applyAlignment="1">
      <alignment horizontal="center" vertical="center"/>
    </xf>
    <xf numFmtId="8" fontId="2" fillId="0" borderId="0" xfId="0" applyNumberFormat="1" applyFont="1" applyBorder="1" applyAlignment="1">
      <alignment horizontal="center" vertical="center"/>
    </xf>
    <xf numFmtId="0" fontId="2" fillId="0" borderId="0" xfId="0" applyFont="1" applyBorder="1" applyAlignment="1">
      <alignment horizontal="left" vertical="center"/>
    </xf>
    <xf numFmtId="165" fontId="2" fillId="3" borderId="1" xfId="0" applyNumberFormat="1" applyFont="1" applyFill="1" applyBorder="1" applyAlignment="1" applyProtection="1">
      <alignment horizontal="center" vertical="center" wrapText="1"/>
      <protection locked="0"/>
    </xf>
    <xf numFmtId="0" fontId="1" fillId="3" borderId="0" xfId="0" applyFont="1" applyFill="1" applyBorder="1" applyAlignment="1" applyProtection="1">
      <alignment vertical="center"/>
    </xf>
    <xf numFmtId="0" fontId="1" fillId="2" borderId="1" xfId="0" applyFont="1" applyFill="1" applyBorder="1" applyAlignment="1" applyProtection="1">
      <alignment horizontal="right" vertical="center"/>
    </xf>
    <xf numFmtId="0" fontId="0" fillId="3" borderId="0" xfId="0" applyFill="1" applyAlignment="1" applyProtection="1">
      <alignment vertical="center"/>
    </xf>
    <xf numFmtId="0" fontId="7" fillId="2" borderId="1" xfId="0" applyFont="1" applyFill="1" applyBorder="1" applyAlignment="1" applyProtection="1">
      <alignment horizontal="center" vertical="center" wrapText="1"/>
    </xf>
    <xf numFmtId="0" fontId="0" fillId="3" borderId="1" xfId="0" applyFont="1" applyFill="1" applyBorder="1" applyAlignment="1" applyProtection="1">
      <alignment horizontal="right" vertical="center"/>
    </xf>
    <xf numFmtId="0" fontId="0" fillId="3" borderId="0" xfId="0" applyFill="1" applyBorder="1" applyAlignment="1" applyProtection="1">
      <alignment horizontal="center" vertical="center"/>
    </xf>
    <xf numFmtId="165" fontId="0" fillId="3" borderId="0" xfId="0" applyNumberFormat="1" applyFill="1" applyBorder="1" applyAlignment="1" applyProtection="1">
      <alignment horizontal="center" vertical="center" wrapText="1"/>
    </xf>
    <xf numFmtId="0" fontId="1" fillId="2" borderId="1" xfId="0" applyFont="1" applyFill="1" applyBorder="1" applyAlignment="1" applyProtection="1">
      <alignment vertical="center"/>
    </xf>
    <xf numFmtId="0" fontId="1" fillId="2" borderId="1" xfId="0" applyFont="1" applyFill="1" applyBorder="1" applyAlignment="1" applyProtection="1">
      <alignment horizontal="center" vertical="center" wrapText="1"/>
    </xf>
    <xf numFmtId="0" fontId="0" fillId="3" borderId="1" xfId="0" applyFill="1" applyBorder="1" applyAlignment="1" applyProtection="1">
      <alignment horizontal="right" vertical="center"/>
    </xf>
    <xf numFmtId="0" fontId="9" fillId="0" borderId="0" xfId="2" applyProtection="1">
      <protection locked="0"/>
    </xf>
    <xf numFmtId="165" fontId="2" fillId="3" borderId="1" xfId="0" applyNumberFormat="1" applyFont="1" applyFill="1" applyBorder="1" applyAlignment="1" applyProtection="1">
      <alignment horizontal="center" vertical="center"/>
      <protection locked="0"/>
    </xf>
    <xf numFmtId="166" fontId="2" fillId="3" borderId="1" xfId="0"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xf>
    <xf numFmtId="0" fontId="7" fillId="3"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165" fontId="2" fillId="3" borderId="0" xfId="0" applyNumberFormat="1" applyFont="1" applyFill="1" applyBorder="1" applyAlignment="1" applyProtection="1">
      <alignment horizontal="center" vertical="center" wrapText="1"/>
      <protection locked="0"/>
    </xf>
    <xf numFmtId="165" fontId="2" fillId="3" borderId="0" xfId="0" applyNumberFormat="1" applyFont="1" applyFill="1" applyBorder="1" applyAlignment="1" applyProtection="1">
      <alignment horizontal="center" vertical="center"/>
      <protection locked="0"/>
    </xf>
    <xf numFmtId="0" fontId="1" fillId="4" borderId="2" xfId="0" applyFont="1" applyFill="1" applyBorder="1" applyAlignment="1" applyProtection="1">
      <alignment vertical="center"/>
    </xf>
    <xf numFmtId="0" fontId="1" fillId="4" borderId="3" xfId="0" applyFont="1" applyFill="1" applyBorder="1" applyAlignment="1" applyProtection="1">
      <alignment horizontal="center" vertical="center"/>
    </xf>
    <xf numFmtId="0" fontId="1" fillId="4" borderId="4" xfId="0" applyFont="1" applyFill="1" applyBorder="1" applyAlignment="1" applyProtection="1">
      <alignment horizontal="center" vertical="center"/>
    </xf>
    <xf numFmtId="0" fontId="8" fillId="2" borderId="1" xfId="0" applyFont="1" applyFill="1" applyBorder="1" applyAlignment="1" applyProtection="1">
      <alignment horizontal="center" vertical="center" wrapText="1"/>
    </xf>
    <xf numFmtId="0" fontId="9" fillId="0" borderId="0" xfId="2"/>
    <xf numFmtId="38" fontId="7" fillId="3" borderId="0" xfId="0" applyNumberFormat="1" applyFont="1" applyFill="1" applyBorder="1" applyAlignment="1" applyProtection="1">
      <alignment horizontal="center" vertical="center" wrapText="1"/>
    </xf>
    <xf numFmtId="38" fontId="5" fillId="3" borderId="12" xfId="0" applyNumberFormat="1" applyFont="1" applyFill="1" applyBorder="1" applyAlignment="1" applyProtection="1">
      <alignment horizontal="center" vertical="center" wrapText="1"/>
    </xf>
    <xf numFmtId="0" fontId="10" fillId="3" borderId="0" xfId="0" applyFont="1" applyFill="1" applyBorder="1" applyAlignment="1" applyProtection="1">
      <alignment horizontal="center" vertical="center" wrapText="1"/>
    </xf>
    <xf numFmtId="0" fontId="0" fillId="3" borderId="0" xfId="0" applyFill="1" applyProtection="1"/>
    <xf numFmtId="0" fontId="4" fillId="3" borderId="0" xfId="0" applyFont="1" applyFill="1" applyBorder="1" applyAlignment="1" applyProtection="1">
      <alignment horizontal="left" vertical="center"/>
    </xf>
    <xf numFmtId="169" fontId="2" fillId="3" borderId="1" xfId="0" applyNumberFormat="1" applyFont="1" applyFill="1" applyBorder="1" applyAlignment="1" applyProtection="1">
      <alignment horizontal="center" vertical="center" wrapText="1"/>
      <protection locked="0"/>
    </xf>
    <xf numFmtId="38" fontId="7" fillId="3" borderId="15" xfId="0" applyNumberFormat="1" applyFont="1" applyFill="1" applyBorder="1" applyAlignment="1" applyProtection="1">
      <alignment horizontal="center" vertical="center" wrapText="1"/>
    </xf>
    <xf numFmtId="38" fontId="5" fillId="3" borderId="13" xfId="0" applyNumberFormat="1" applyFont="1" applyFill="1" applyBorder="1" applyAlignment="1" applyProtection="1">
      <alignment horizontal="center" vertical="center" wrapText="1"/>
    </xf>
    <xf numFmtId="0" fontId="0" fillId="0" borderId="0" xfId="0" applyAlignment="1">
      <alignment horizontal="center" vertical="center"/>
    </xf>
    <xf numFmtId="38" fontId="0" fillId="3" borderId="0" xfId="0" applyNumberFormat="1" applyFill="1" applyAlignment="1">
      <alignment horizontal="center" vertical="center" wrapText="1"/>
    </xf>
    <xf numFmtId="0" fontId="0" fillId="3" borderId="0" xfId="0" applyFill="1" applyAlignment="1">
      <alignment horizontal="center" vertical="center" wrapText="1"/>
    </xf>
    <xf numFmtId="0" fontId="1" fillId="3" borderId="0" xfId="0" applyFont="1" applyFill="1" applyAlignment="1">
      <alignment horizontal="left" vertical="center"/>
    </xf>
    <xf numFmtId="0" fontId="0" fillId="3" borderId="0" xfId="0" applyFill="1" applyAlignment="1">
      <alignment horizontal="left" vertical="center"/>
    </xf>
    <xf numFmtId="0" fontId="0" fillId="3" borderId="7"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6" xfId="0" applyFill="1" applyBorder="1" applyAlignment="1">
      <alignment horizontal="center" vertical="center" wrapText="1"/>
    </xf>
    <xf numFmtId="0" fontId="0" fillId="3" borderId="13" xfId="0" applyFill="1" applyBorder="1" applyAlignment="1">
      <alignment horizontal="center" vertical="center" wrapText="1"/>
    </xf>
    <xf numFmtId="38"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38" fontId="1" fillId="3" borderId="7" xfId="0" applyNumberFormat="1" applyFont="1" applyFill="1" applyBorder="1" applyAlignment="1">
      <alignment horizontal="center" vertical="center" wrapText="1"/>
    </xf>
    <xf numFmtId="38" fontId="1" fillId="3" borderId="12" xfId="0" applyNumberFormat="1" applyFont="1" applyFill="1" applyBorder="1" applyAlignment="1">
      <alignment horizontal="center" vertical="center" wrapText="1"/>
    </xf>
    <xf numFmtId="38" fontId="1" fillId="3" borderId="6" xfId="0" applyNumberFormat="1" applyFont="1" applyFill="1" applyBorder="1" applyAlignment="1">
      <alignment horizontal="center" vertical="center" wrapText="1"/>
    </xf>
    <xf numFmtId="38" fontId="1" fillId="3" borderId="13" xfId="0" applyNumberFormat="1" applyFont="1" applyFill="1" applyBorder="1" applyAlignment="1">
      <alignment horizontal="center" vertical="center" wrapText="1"/>
    </xf>
    <xf numFmtId="0" fontId="11" fillId="3" borderId="7" xfId="0" applyFont="1" applyFill="1" applyBorder="1" applyAlignment="1" applyProtection="1">
      <alignment horizontal="center" vertical="center" wrapText="1"/>
      <protection locked="0"/>
    </xf>
    <xf numFmtId="0" fontId="11" fillId="3" borderId="6" xfId="0" applyFont="1" applyFill="1" applyBorder="1" applyAlignment="1" applyProtection="1">
      <alignment horizontal="center" vertical="center" wrapText="1"/>
      <protection locked="0"/>
    </xf>
    <xf numFmtId="1" fontId="5" fillId="3" borderId="0" xfId="0" applyNumberFormat="1" applyFont="1" applyFill="1" applyBorder="1" applyAlignment="1" applyProtection="1">
      <alignment horizontal="center" vertical="center"/>
    </xf>
    <xf numFmtId="1" fontId="5" fillId="3" borderId="15" xfId="0" applyNumberFormat="1" applyFont="1" applyFill="1" applyBorder="1" applyAlignment="1" applyProtection="1">
      <alignment horizontal="center" vertical="center"/>
    </xf>
    <xf numFmtId="2" fontId="2" fillId="3" borderId="0" xfId="0" applyNumberFormat="1" applyFont="1" applyFill="1" applyBorder="1" applyAlignment="1" applyProtection="1">
      <alignment horizontal="center" vertical="center" wrapText="1"/>
      <protection locked="0"/>
    </xf>
    <xf numFmtId="165" fontId="2" fillId="3" borderId="15" xfId="0" applyNumberFormat="1" applyFont="1" applyFill="1" applyBorder="1" applyAlignment="1" applyProtection="1">
      <alignment horizontal="center" vertical="center" wrapText="1"/>
      <protection locked="0"/>
    </xf>
    <xf numFmtId="2" fontId="2" fillId="3" borderId="15" xfId="0" applyNumberFormat="1" applyFont="1" applyFill="1" applyBorder="1" applyAlignment="1" applyProtection="1">
      <alignment horizontal="center" vertical="center" wrapText="1"/>
      <protection locked="0"/>
    </xf>
    <xf numFmtId="9" fontId="2" fillId="3" borderId="7" xfId="0" applyNumberFormat="1" applyFont="1" applyFill="1" applyBorder="1" applyAlignment="1" applyProtection="1">
      <alignment horizontal="center" vertical="center" wrapText="1"/>
      <protection locked="0"/>
    </xf>
    <xf numFmtId="9" fontId="2" fillId="3" borderId="0" xfId="0" applyNumberFormat="1" applyFont="1" applyFill="1" applyBorder="1" applyAlignment="1" applyProtection="1">
      <alignment horizontal="center" vertical="center" wrapText="1"/>
      <protection locked="0"/>
    </xf>
    <xf numFmtId="9" fontId="2" fillId="3" borderId="12" xfId="0" applyNumberFormat="1" applyFont="1" applyFill="1" applyBorder="1" applyAlignment="1" applyProtection="1">
      <alignment horizontal="center" vertical="center" wrapText="1"/>
      <protection locked="0"/>
    </xf>
    <xf numFmtId="9" fontId="2" fillId="3" borderId="6" xfId="0" applyNumberFormat="1" applyFont="1" applyFill="1" applyBorder="1" applyAlignment="1" applyProtection="1">
      <alignment horizontal="center" vertical="center" wrapText="1"/>
      <protection locked="0"/>
    </xf>
    <xf numFmtId="9" fontId="2" fillId="3" borderId="15" xfId="0" applyNumberFormat="1" applyFont="1" applyFill="1" applyBorder="1" applyAlignment="1" applyProtection="1">
      <alignment horizontal="center" vertical="center" wrapText="1"/>
      <protection locked="0"/>
    </xf>
    <xf numFmtId="9" fontId="2" fillId="3" borderId="13" xfId="0" applyNumberFormat="1" applyFont="1" applyFill="1" applyBorder="1" applyAlignment="1" applyProtection="1">
      <alignment horizontal="center" vertical="center" wrapText="1"/>
      <protection locked="0"/>
    </xf>
    <xf numFmtId="0" fontId="2" fillId="3" borderId="9" xfId="0" applyFont="1" applyFill="1" applyBorder="1" applyAlignment="1" applyProtection="1">
      <alignment horizontal="left" vertical="center" wrapText="1"/>
      <protection locked="0"/>
    </xf>
    <xf numFmtId="0" fontId="2" fillId="3" borderId="9" xfId="0" applyFont="1" applyFill="1" applyBorder="1" applyAlignment="1" applyProtection="1">
      <alignment horizontal="center" vertical="center" wrapText="1"/>
      <protection locked="0"/>
    </xf>
    <xf numFmtId="38" fontId="2" fillId="3" borderId="7" xfId="0" applyNumberFormat="1" applyFont="1" applyFill="1" applyBorder="1" applyAlignment="1" applyProtection="1">
      <alignment horizontal="center" vertical="center" wrapText="1"/>
      <protection locked="0"/>
    </xf>
    <xf numFmtId="38" fontId="2" fillId="3" borderId="0" xfId="0" applyNumberFormat="1" applyFont="1" applyFill="1" applyBorder="1" applyAlignment="1" applyProtection="1">
      <alignment horizontal="center" vertical="center" wrapText="1"/>
      <protection locked="0"/>
    </xf>
    <xf numFmtId="0" fontId="2" fillId="3" borderId="5" xfId="0" applyFont="1" applyFill="1" applyBorder="1" applyAlignment="1" applyProtection="1">
      <alignment horizontal="left" vertical="center" wrapText="1"/>
      <protection locked="0"/>
    </xf>
    <xf numFmtId="0" fontId="2" fillId="3" borderId="5" xfId="0" applyFont="1" applyFill="1" applyBorder="1" applyAlignment="1" applyProtection="1">
      <alignment horizontal="center" vertical="center" wrapText="1"/>
      <protection locked="0"/>
    </xf>
    <xf numFmtId="38" fontId="2" fillId="3" borderId="6" xfId="0" applyNumberFormat="1" applyFont="1" applyFill="1" applyBorder="1" applyAlignment="1" applyProtection="1">
      <alignment horizontal="center" vertical="center" wrapText="1"/>
      <protection locked="0"/>
    </xf>
    <xf numFmtId="38" fontId="2" fillId="3" borderId="15" xfId="0" applyNumberFormat="1" applyFont="1" applyFill="1" applyBorder="1" applyAlignment="1" applyProtection="1">
      <alignment horizontal="center" vertical="center" wrapText="1"/>
      <protection locked="0"/>
    </xf>
    <xf numFmtId="0" fontId="9" fillId="3" borderId="0" xfId="2" applyFill="1" applyAlignment="1" applyProtection="1">
      <alignment horizontal="left" vertical="center"/>
    </xf>
    <xf numFmtId="0" fontId="2" fillId="3" borderId="0" xfId="0" applyFont="1" applyFill="1" applyAlignment="1">
      <alignment horizontal="left" vertical="center"/>
    </xf>
    <xf numFmtId="0" fontId="15" fillId="3" borderId="0" xfId="2" applyFont="1" applyFill="1" applyAlignment="1" applyProtection="1">
      <alignment horizontal="left" vertical="center"/>
    </xf>
    <xf numFmtId="164" fontId="1" fillId="3" borderId="0" xfId="0" applyNumberFormat="1" applyFont="1" applyFill="1" applyBorder="1" applyAlignment="1" applyProtection="1">
      <alignment horizontal="center" wrapText="1"/>
    </xf>
    <xf numFmtId="0" fontId="0" fillId="3" borderId="0" xfId="0" applyFill="1" applyBorder="1" applyAlignment="1" applyProtection="1">
      <alignment horizontal="center" vertical="center" wrapText="1"/>
    </xf>
    <xf numFmtId="38" fontId="5" fillId="3" borderId="0"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10" fontId="7" fillId="3" borderId="0" xfId="1" applyNumberFormat="1" applyFont="1" applyFill="1" applyBorder="1" applyAlignment="1" applyProtection="1">
      <alignment horizontal="center" vertical="center" wrapText="1"/>
    </xf>
    <xf numFmtId="0" fontId="1" fillId="4" borderId="11" xfId="0" applyFont="1" applyFill="1" applyBorder="1" applyAlignment="1" applyProtection="1">
      <alignment horizontal="center" vertical="center" wrapText="1"/>
    </xf>
    <xf numFmtId="8" fontId="2" fillId="3" borderId="0" xfId="0" applyNumberFormat="1"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38" fontId="2" fillId="3" borderId="14" xfId="0" applyNumberFormat="1" applyFont="1" applyFill="1" applyBorder="1" applyAlignment="1" applyProtection="1">
      <alignment horizontal="center" vertical="center" wrapText="1"/>
      <protection locked="0"/>
    </xf>
    <xf numFmtId="38" fontId="5" fillId="3" borderId="11" xfId="0" applyNumberFormat="1"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10" fontId="7" fillId="3" borderId="7" xfId="1" applyNumberFormat="1" applyFont="1" applyFill="1" applyBorder="1" applyAlignment="1" applyProtection="1">
      <alignment horizontal="center" vertical="center" wrapText="1"/>
    </xf>
    <xf numFmtId="10" fontId="7" fillId="3" borderId="12" xfId="1" applyNumberFormat="1" applyFont="1" applyFill="1" applyBorder="1" applyAlignment="1" applyProtection="1">
      <alignment horizontal="center" vertical="center" wrapText="1"/>
    </xf>
    <xf numFmtId="10" fontId="7" fillId="3" borderId="6" xfId="1" applyNumberFormat="1" applyFont="1" applyFill="1" applyBorder="1" applyAlignment="1" applyProtection="1">
      <alignment horizontal="center" vertical="center" wrapText="1"/>
    </xf>
    <xf numFmtId="10" fontId="7" fillId="3" borderId="13" xfId="1" applyNumberFormat="1" applyFont="1" applyFill="1" applyBorder="1" applyAlignment="1" applyProtection="1">
      <alignment horizontal="center" vertical="center" wrapText="1"/>
    </xf>
    <xf numFmtId="9" fontId="2" fillId="3" borderId="10" xfId="0" applyNumberFormat="1" applyFont="1" applyFill="1" applyBorder="1" applyAlignment="1" applyProtection="1">
      <alignment horizontal="center" vertical="center" wrapText="1"/>
      <protection locked="0"/>
    </xf>
    <xf numFmtId="8" fontId="2" fillId="3" borderId="10" xfId="0" applyNumberFormat="1" applyFont="1" applyFill="1" applyBorder="1" applyAlignment="1" applyProtection="1">
      <alignment horizontal="center" vertical="center" wrapText="1"/>
      <protection locked="0"/>
    </xf>
    <xf numFmtId="8" fontId="2" fillId="3" borderId="14" xfId="0" applyNumberFormat="1" applyFont="1" applyFill="1" applyBorder="1" applyAlignment="1" applyProtection="1">
      <alignment horizontal="center" vertical="center" wrapText="1"/>
      <protection locked="0"/>
    </xf>
    <xf numFmtId="8" fontId="2" fillId="3" borderId="11" xfId="0" applyNumberFormat="1" applyFont="1" applyFill="1" applyBorder="1" applyAlignment="1" applyProtection="1">
      <alignment horizontal="center" vertical="center" wrapText="1"/>
      <protection locked="0"/>
    </xf>
    <xf numFmtId="8" fontId="2" fillId="3" borderId="7" xfId="0" applyNumberFormat="1" applyFont="1" applyFill="1" applyBorder="1" applyAlignment="1" applyProtection="1">
      <alignment horizontal="center" vertical="center" wrapText="1"/>
      <protection locked="0"/>
    </xf>
    <xf numFmtId="8" fontId="2" fillId="3" borderId="12" xfId="0" applyNumberFormat="1" applyFont="1" applyFill="1" applyBorder="1" applyAlignment="1" applyProtection="1">
      <alignment horizontal="center" vertical="center" wrapText="1"/>
      <protection locked="0"/>
    </xf>
    <xf numFmtId="8" fontId="2" fillId="3" borderId="9" xfId="0" applyNumberFormat="1" applyFont="1" applyFill="1" applyBorder="1" applyAlignment="1" applyProtection="1">
      <alignment horizontal="center" vertical="center" wrapText="1"/>
      <protection locked="0"/>
    </xf>
    <xf numFmtId="8" fontId="2" fillId="3" borderId="6" xfId="0" applyNumberFormat="1" applyFont="1" applyFill="1" applyBorder="1" applyAlignment="1" applyProtection="1">
      <alignment horizontal="center" vertical="center" wrapText="1"/>
      <protection locked="0"/>
    </xf>
    <xf numFmtId="8" fontId="2" fillId="3" borderId="15" xfId="0" applyNumberFormat="1" applyFont="1" applyFill="1" applyBorder="1" applyAlignment="1" applyProtection="1">
      <alignment horizontal="center" vertical="center" wrapText="1"/>
      <protection locked="0"/>
    </xf>
    <xf numFmtId="8" fontId="2" fillId="3" borderId="13" xfId="0" applyNumberFormat="1" applyFont="1" applyFill="1" applyBorder="1" applyAlignment="1" applyProtection="1">
      <alignment horizontal="center" vertical="center" wrapText="1"/>
      <protection locked="0"/>
    </xf>
    <xf numFmtId="8" fontId="2" fillId="3" borderId="5" xfId="0" applyNumberFormat="1" applyFont="1" applyFill="1" applyBorder="1" applyAlignment="1" applyProtection="1">
      <alignment horizontal="center" vertical="center" wrapText="1"/>
      <protection locked="0"/>
    </xf>
    <xf numFmtId="10" fontId="2" fillId="3" borderId="12" xfId="0" applyNumberFormat="1" applyFont="1" applyFill="1" applyBorder="1" applyAlignment="1" applyProtection="1">
      <alignment horizontal="center" vertical="center" wrapText="1"/>
      <protection locked="0"/>
    </xf>
    <xf numFmtId="10" fontId="2" fillId="3" borderId="13" xfId="0" applyNumberFormat="1" applyFont="1" applyFill="1" applyBorder="1" applyAlignment="1" applyProtection="1">
      <alignment horizontal="center" vertical="center" wrapText="1"/>
      <protection locked="0"/>
    </xf>
    <xf numFmtId="6" fontId="7" fillId="3" borderId="7" xfId="0" applyNumberFormat="1" applyFont="1" applyFill="1" applyBorder="1" applyAlignment="1" applyProtection="1">
      <alignment horizontal="center" vertical="center" wrapText="1"/>
    </xf>
    <xf numFmtId="6" fontId="7" fillId="3" borderId="12" xfId="0" applyNumberFormat="1" applyFont="1" applyFill="1" applyBorder="1" applyAlignment="1" applyProtection="1">
      <alignment horizontal="center" vertical="center" wrapText="1"/>
    </xf>
    <xf numFmtId="6" fontId="7" fillId="3" borderId="0" xfId="0" applyNumberFormat="1" applyFont="1" applyFill="1" applyBorder="1" applyAlignment="1" applyProtection="1">
      <alignment horizontal="center" vertical="center" wrapText="1"/>
    </xf>
    <xf numFmtId="6" fontId="7" fillId="3" borderId="9" xfId="0" applyNumberFormat="1" applyFont="1" applyFill="1" applyBorder="1" applyAlignment="1" applyProtection="1">
      <alignment horizontal="center" vertical="center" wrapText="1"/>
    </xf>
    <xf numFmtId="6" fontId="7" fillId="3" borderId="5" xfId="0" applyNumberFormat="1" applyFont="1" applyFill="1" applyBorder="1" applyAlignment="1" applyProtection="1">
      <alignment horizontal="center" vertical="center" wrapText="1"/>
    </xf>
    <xf numFmtId="0" fontId="16" fillId="3" borderId="9" xfId="0" applyFont="1" applyFill="1" applyBorder="1" applyAlignment="1" applyProtection="1">
      <alignment horizontal="center" vertical="center" wrapText="1"/>
      <protection locked="0"/>
    </xf>
    <xf numFmtId="0" fontId="16" fillId="3" borderId="5" xfId="0" applyFont="1" applyFill="1" applyBorder="1" applyAlignment="1" applyProtection="1">
      <alignment horizontal="center" vertical="center" wrapText="1"/>
      <protection locked="0"/>
    </xf>
    <xf numFmtId="0" fontId="10" fillId="4" borderId="12" xfId="0" applyFont="1" applyFill="1" applyBorder="1" applyAlignment="1" applyProtection="1">
      <alignment horizontal="center" vertical="center" wrapText="1"/>
    </xf>
    <xf numFmtId="0" fontId="10" fillId="4" borderId="13" xfId="0" applyFont="1" applyFill="1" applyBorder="1" applyAlignment="1" applyProtection="1">
      <alignment horizontal="center" vertical="center" wrapText="1"/>
    </xf>
    <xf numFmtId="0" fontId="12" fillId="3" borderId="0" xfId="0" applyFont="1" applyFill="1" applyBorder="1" applyAlignment="1" applyProtection="1">
      <alignment horizontal="center" vertical="center" wrapText="1"/>
    </xf>
    <xf numFmtId="0" fontId="10" fillId="4" borderId="7" xfId="0" applyFont="1" applyFill="1" applyBorder="1" applyAlignment="1" applyProtection="1">
      <alignment horizontal="center" vertical="center" wrapText="1"/>
    </xf>
    <xf numFmtId="0" fontId="10" fillId="4" borderId="0" xfId="0" applyFont="1" applyFill="1" applyBorder="1" applyAlignment="1" applyProtection="1">
      <alignment horizontal="center" vertical="center" wrapText="1"/>
    </xf>
    <xf numFmtId="0" fontId="10" fillId="4" borderId="6" xfId="0" applyFont="1" applyFill="1" applyBorder="1" applyAlignment="1" applyProtection="1">
      <alignment horizontal="center" vertical="center" wrapText="1"/>
    </xf>
    <xf numFmtId="38" fontId="10" fillId="4" borderId="15" xfId="0" applyNumberFormat="1" applyFont="1" applyFill="1" applyBorder="1" applyAlignment="1" applyProtection="1">
      <alignment horizontal="center" vertical="center" wrapText="1"/>
    </xf>
    <xf numFmtId="38" fontId="10" fillId="4" borderId="13" xfId="0" applyNumberFormat="1" applyFont="1" applyFill="1" applyBorder="1" applyAlignment="1" applyProtection="1">
      <alignment horizontal="center" vertical="center" wrapText="1"/>
    </xf>
    <xf numFmtId="9" fontId="10" fillId="4" borderId="6" xfId="0" applyNumberFormat="1" applyFont="1" applyFill="1" applyBorder="1" applyAlignment="1" applyProtection="1">
      <alignment horizontal="center" vertical="center" wrapText="1"/>
    </xf>
    <xf numFmtId="0" fontId="10" fillId="4" borderId="15" xfId="0" applyFont="1" applyFill="1" applyBorder="1" applyAlignment="1" applyProtection="1">
      <alignment horizontal="center" vertical="center" wrapText="1"/>
    </xf>
    <xf numFmtId="164" fontId="10" fillId="4" borderId="7" xfId="0" applyNumberFormat="1" applyFont="1" applyFill="1" applyBorder="1" applyAlignment="1" applyProtection="1">
      <alignment horizontal="center" vertical="center" wrapText="1"/>
    </xf>
    <xf numFmtId="6" fontId="10" fillId="4" borderId="6" xfId="0" applyNumberFormat="1" applyFont="1" applyFill="1" applyBorder="1" applyAlignment="1" applyProtection="1">
      <alignment horizontal="center" vertical="center" wrapText="1"/>
    </xf>
    <xf numFmtId="6" fontId="10" fillId="4" borderId="15" xfId="0" applyNumberFormat="1" applyFont="1" applyFill="1" applyBorder="1" applyAlignment="1" applyProtection="1">
      <alignment horizontal="center" vertical="center" wrapText="1"/>
    </xf>
    <xf numFmtId="6" fontId="10" fillId="4" borderId="13" xfId="0" applyNumberFormat="1" applyFont="1" applyFill="1" applyBorder="1" applyAlignment="1" applyProtection="1">
      <alignment horizontal="center" vertical="center" wrapText="1"/>
    </xf>
    <xf numFmtId="168" fontId="2" fillId="5" borderId="1" xfId="0" applyNumberFormat="1" applyFont="1" applyFill="1" applyBorder="1" applyAlignment="1" applyProtection="1">
      <alignment horizontal="center" vertical="center" wrapText="1"/>
      <protection locked="0"/>
    </xf>
    <xf numFmtId="6" fontId="2" fillId="5" borderId="1" xfId="0" applyNumberFormat="1" applyFont="1" applyFill="1" applyBorder="1" applyAlignment="1" applyProtection="1">
      <alignment horizontal="center" vertical="center" wrapText="1"/>
      <protection locked="0"/>
    </xf>
    <xf numFmtId="10" fontId="2" fillId="5" borderId="1" xfId="1" applyNumberFormat="1" applyFont="1" applyFill="1" applyBorder="1" applyAlignment="1" applyProtection="1">
      <alignment horizontal="center" vertical="center" wrapText="1"/>
      <protection locked="0"/>
    </xf>
    <xf numFmtId="0" fontId="2" fillId="5" borderId="1" xfId="0" applyFont="1" applyFill="1" applyBorder="1" applyAlignment="1" applyProtection="1">
      <alignment horizontal="right" vertical="center"/>
      <protection locked="0"/>
    </xf>
    <xf numFmtId="0" fontId="0" fillId="3" borderId="0" xfId="0" applyFill="1" applyBorder="1" applyAlignment="1" applyProtection="1">
      <alignment horizontal="left" vertical="center"/>
    </xf>
    <xf numFmtId="0" fontId="1" fillId="4" borderId="10" xfId="0" applyFont="1" applyFill="1" applyBorder="1" applyAlignment="1" applyProtection="1">
      <alignment horizontal="right" vertical="center"/>
    </xf>
    <xf numFmtId="164" fontId="0" fillId="3" borderId="7" xfId="0" applyNumberFormat="1" applyFill="1" applyBorder="1" applyAlignment="1" applyProtection="1">
      <alignment horizontal="right" vertical="center"/>
    </xf>
    <xf numFmtId="0" fontId="0" fillId="3" borderId="7" xfId="0" applyFill="1" applyBorder="1" applyAlignment="1" applyProtection="1">
      <alignment horizontal="right" vertical="center"/>
    </xf>
    <xf numFmtId="0" fontId="0" fillId="3" borderId="0" xfId="0" applyFill="1" applyBorder="1" applyAlignment="1" applyProtection="1">
      <alignment horizontal="right" vertical="center"/>
    </xf>
    <xf numFmtId="6" fontId="5" fillId="3" borderId="0" xfId="0" applyNumberFormat="1" applyFont="1" applyFill="1" applyBorder="1" applyAlignment="1" applyProtection="1">
      <alignment horizontal="center" vertical="center" wrapText="1"/>
    </xf>
    <xf numFmtId="168" fontId="7" fillId="4" borderId="13" xfId="0" applyNumberFormat="1" applyFont="1" applyFill="1" applyBorder="1" applyAlignment="1" applyProtection="1">
      <alignment horizontal="center" vertical="center" wrapText="1"/>
    </xf>
    <xf numFmtId="164" fontId="0" fillId="3" borderId="0" xfId="0" applyNumberFormat="1" applyFill="1" applyBorder="1" applyAlignment="1" applyProtection="1">
      <alignment horizontal="center" vertical="center"/>
    </xf>
    <xf numFmtId="170" fontId="10" fillId="4" borderId="0" xfId="0" applyNumberFormat="1" applyFont="1" applyFill="1" applyBorder="1" applyAlignment="1" applyProtection="1">
      <alignment horizontal="center" vertical="center" wrapText="1"/>
    </xf>
    <xf numFmtId="38" fontId="5" fillId="3" borderId="14" xfId="0" applyNumberFormat="1" applyFont="1" applyFill="1" applyBorder="1" applyAlignment="1" applyProtection="1">
      <alignment horizontal="center" vertical="center" wrapText="1"/>
    </xf>
    <xf numFmtId="6" fontId="10" fillId="4" borderId="7" xfId="0" applyNumberFormat="1" applyFont="1" applyFill="1" applyBorder="1" applyAlignment="1" applyProtection="1">
      <alignment horizontal="center" vertical="center" wrapText="1"/>
    </xf>
    <xf numFmtId="6" fontId="10" fillId="4" borderId="0" xfId="0" applyNumberFormat="1" applyFont="1" applyFill="1" applyBorder="1" applyAlignment="1" applyProtection="1">
      <alignment horizontal="center" vertical="center" wrapText="1"/>
    </xf>
    <xf numFmtId="6" fontId="10" fillId="4" borderId="12" xfId="0" applyNumberFormat="1" applyFont="1" applyFill="1" applyBorder="1" applyAlignment="1" applyProtection="1">
      <alignment horizontal="center" vertical="center" wrapText="1"/>
    </xf>
    <xf numFmtId="0" fontId="5" fillId="3" borderId="15" xfId="0" applyFont="1" applyFill="1" applyBorder="1" applyAlignment="1" applyProtection="1">
      <alignment horizontal="center" vertical="center" wrapText="1"/>
    </xf>
    <xf numFmtId="38" fontId="2" fillId="3" borderId="10" xfId="0" applyNumberFormat="1" applyFont="1" applyFill="1" applyBorder="1" applyAlignment="1" applyProtection="1">
      <alignment horizontal="center" vertical="center" wrapText="1"/>
      <protection locked="0"/>
    </xf>
    <xf numFmtId="170" fontId="10" fillId="4" borderId="7" xfId="0" applyNumberFormat="1" applyFont="1" applyFill="1" applyBorder="1" applyAlignment="1" applyProtection="1">
      <alignment horizontal="center" vertical="center" wrapText="1"/>
    </xf>
    <xf numFmtId="170" fontId="10" fillId="4" borderId="12" xfId="0" applyNumberFormat="1" applyFont="1" applyFill="1" applyBorder="1" applyAlignment="1" applyProtection="1">
      <alignment horizontal="center" vertical="center" wrapText="1"/>
    </xf>
    <xf numFmtId="10" fontId="7" fillId="3" borderId="15" xfId="1" applyNumberFormat="1" applyFont="1" applyFill="1" applyBorder="1" applyAlignment="1" applyProtection="1">
      <alignment horizontal="center" vertical="center" wrapText="1"/>
    </xf>
    <xf numFmtId="0" fontId="5" fillId="3" borderId="8" xfId="0" applyFont="1" applyFill="1" applyBorder="1" applyAlignment="1" applyProtection="1">
      <alignment horizontal="center" vertical="center" wrapText="1"/>
    </xf>
    <xf numFmtId="0" fontId="5" fillId="3" borderId="9" xfId="0" applyFont="1" applyFill="1" applyBorder="1" applyAlignment="1" applyProtection="1">
      <alignment horizontal="center" vertical="center" wrapText="1"/>
    </xf>
    <xf numFmtId="0" fontId="5" fillId="3" borderId="5" xfId="0" applyFont="1" applyFill="1" applyBorder="1" applyAlignment="1" applyProtection="1">
      <alignment horizontal="center" vertical="center" wrapText="1"/>
    </xf>
    <xf numFmtId="38" fontId="5" fillId="3" borderId="15" xfId="0" applyNumberFormat="1" applyFont="1" applyFill="1" applyBorder="1" applyAlignment="1" applyProtection="1">
      <alignment horizontal="center" vertical="center" wrapText="1"/>
    </xf>
    <xf numFmtId="170" fontId="0" fillId="3" borderId="0" xfId="0" applyNumberFormat="1" applyFill="1" applyAlignment="1" applyProtection="1">
      <alignment horizontal="center"/>
    </xf>
    <xf numFmtId="0" fontId="5" fillId="3" borderId="0" xfId="0" applyFont="1" applyFill="1" applyProtection="1"/>
    <xf numFmtId="0" fontId="12" fillId="3" borderId="7" xfId="0" applyFont="1" applyFill="1" applyBorder="1" applyAlignment="1" applyProtection="1">
      <alignment horizontal="right" vertical="center"/>
    </xf>
    <xf numFmtId="6" fontId="0" fillId="3" borderId="0" xfId="0" applyNumberFormat="1" applyFill="1" applyAlignment="1" applyProtection="1">
      <alignment horizontal="center" vertical="center"/>
    </xf>
    <xf numFmtId="6" fontId="0" fillId="4" borderId="11" xfId="0" applyNumberFormat="1" applyFill="1" applyBorder="1" applyAlignment="1" applyProtection="1">
      <alignment horizontal="center" vertical="center"/>
    </xf>
    <xf numFmtId="6" fontId="7" fillId="3" borderId="12" xfId="0" applyNumberFormat="1" applyFont="1" applyFill="1" applyBorder="1" applyAlignment="1" applyProtection="1">
      <alignment horizontal="center" vertical="center"/>
    </xf>
    <xf numFmtId="6" fontId="7" fillId="3" borderId="4" xfId="0" applyNumberFormat="1" applyFont="1" applyFill="1" applyBorder="1" applyAlignment="1" applyProtection="1">
      <alignment horizontal="center" vertical="center"/>
    </xf>
    <xf numFmtId="6" fontId="8" fillId="4" borderId="4" xfId="0" applyNumberFormat="1" applyFont="1" applyFill="1" applyBorder="1" applyAlignment="1" applyProtection="1">
      <alignment horizontal="center" vertical="center"/>
    </xf>
    <xf numFmtId="6" fontId="1" fillId="4" borderId="11" xfId="0" applyNumberFormat="1" applyFont="1" applyFill="1" applyBorder="1" applyAlignment="1" applyProtection="1">
      <alignment horizontal="center" vertical="center"/>
    </xf>
    <xf numFmtId="6" fontId="5" fillId="4" borderId="11" xfId="0" applyNumberFormat="1" applyFont="1" applyFill="1" applyBorder="1" applyAlignment="1" applyProtection="1">
      <alignment horizontal="center" vertical="center"/>
    </xf>
    <xf numFmtId="6" fontId="5" fillId="3" borderId="12" xfId="0" applyNumberFormat="1" applyFont="1" applyFill="1" applyBorder="1" applyAlignment="1" applyProtection="1">
      <alignment horizontal="center" vertical="center"/>
    </xf>
    <xf numFmtId="6" fontId="12" fillId="3" borderId="12" xfId="0" applyNumberFormat="1" applyFont="1" applyFill="1" applyBorder="1" applyAlignment="1" applyProtection="1">
      <alignment horizontal="center" vertical="center"/>
    </xf>
    <xf numFmtId="168" fontId="0" fillId="3" borderId="12" xfId="0" applyNumberFormat="1" applyFill="1" applyBorder="1" applyAlignment="1" applyProtection="1">
      <alignment horizontal="center" vertical="center"/>
    </xf>
    <xf numFmtId="0" fontId="16" fillId="4" borderId="10" xfId="0" applyFont="1" applyFill="1" applyBorder="1" applyAlignment="1" applyProtection="1">
      <alignment horizontal="center" vertical="center"/>
    </xf>
    <xf numFmtId="0" fontId="1" fillId="3" borderId="0" xfId="0" applyFont="1" applyFill="1" applyAlignment="1" applyProtection="1">
      <alignment horizontal="center" vertical="center"/>
    </xf>
    <xf numFmtId="0" fontId="16" fillId="4" borderId="7" xfId="0" applyFont="1" applyFill="1" applyBorder="1" applyAlignment="1" applyProtection="1">
      <alignment horizontal="center" vertical="center"/>
    </xf>
    <xf numFmtId="38" fontId="1" fillId="4" borderId="7" xfId="0" applyNumberFormat="1" applyFont="1" applyFill="1" applyBorder="1" applyAlignment="1" applyProtection="1">
      <alignment horizontal="center" vertical="center"/>
    </xf>
    <xf numFmtId="38" fontId="1" fillId="4" borderId="0" xfId="0" applyNumberFormat="1" applyFont="1" applyFill="1" applyBorder="1" applyAlignment="1" applyProtection="1">
      <alignment horizontal="center" vertical="center"/>
    </xf>
    <xf numFmtId="38" fontId="1" fillId="4" borderId="12" xfId="0" applyNumberFormat="1" applyFont="1" applyFill="1" applyBorder="1" applyAlignment="1" applyProtection="1">
      <alignment horizontal="center" vertical="center"/>
    </xf>
    <xf numFmtId="0" fontId="1" fillId="4" borderId="7" xfId="0" applyFont="1" applyFill="1" applyBorder="1" applyAlignment="1" applyProtection="1">
      <alignment horizontal="center" vertical="center"/>
    </xf>
    <xf numFmtId="0" fontId="1" fillId="4" borderId="0" xfId="0" applyFont="1" applyFill="1" applyBorder="1" applyAlignment="1" applyProtection="1">
      <alignment horizontal="center" vertical="center"/>
    </xf>
    <xf numFmtId="0" fontId="1" fillId="4" borderId="12" xfId="0" applyFont="1" applyFill="1" applyBorder="1" applyAlignment="1" applyProtection="1">
      <alignment horizontal="center" vertical="center"/>
    </xf>
    <xf numFmtId="0" fontId="16" fillId="3" borderId="2" xfId="0" applyFont="1" applyFill="1" applyBorder="1" applyAlignment="1" applyProtection="1">
      <alignment horizontal="center" vertical="center"/>
    </xf>
    <xf numFmtId="0" fontId="0" fillId="3" borderId="4" xfId="0" applyFont="1" applyFill="1" applyBorder="1" applyAlignment="1" applyProtection="1">
      <alignment horizontal="left" vertical="center"/>
    </xf>
    <xf numFmtId="0" fontId="7" fillId="3" borderId="2" xfId="0" applyFont="1" applyFill="1" applyBorder="1" applyAlignment="1" applyProtection="1">
      <alignment horizontal="center" vertical="center"/>
    </xf>
    <xf numFmtId="38" fontId="7" fillId="3" borderId="4" xfId="0" applyNumberFormat="1" applyFont="1" applyFill="1" applyBorder="1" applyAlignment="1" applyProtection="1">
      <alignment horizontal="center" vertical="center" wrapText="1"/>
    </xf>
    <xf numFmtId="10" fontId="7" fillId="3" borderId="2" xfId="1" applyNumberFormat="1" applyFont="1" applyFill="1" applyBorder="1" applyAlignment="1" applyProtection="1">
      <alignment horizontal="center" vertical="center"/>
    </xf>
    <xf numFmtId="10" fontId="7" fillId="3" borderId="3" xfId="1" applyNumberFormat="1" applyFont="1" applyFill="1" applyBorder="1" applyAlignment="1" applyProtection="1">
      <alignment horizontal="center" vertical="center"/>
    </xf>
    <xf numFmtId="10" fontId="7" fillId="3" borderId="4" xfId="1" applyNumberFormat="1" applyFont="1" applyFill="1" applyBorder="1" applyAlignment="1" applyProtection="1">
      <alignment horizontal="center" vertical="center"/>
    </xf>
    <xf numFmtId="167" fontId="7" fillId="3" borderId="2" xfId="1" applyNumberFormat="1" applyFont="1" applyFill="1" applyBorder="1" applyAlignment="1" applyProtection="1">
      <alignment horizontal="center" vertical="center"/>
    </xf>
    <xf numFmtId="167" fontId="7" fillId="3" borderId="3" xfId="1" applyNumberFormat="1" applyFont="1" applyFill="1" applyBorder="1" applyAlignment="1" applyProtection="1">
      <alignment horizontal="center" vertical="center"/>
    </xf>
    <xf numFmtId="167" fontId="7" fillId="3" borderId="4" xfId="1" applyNumberFormat="1" applyFont="1" applyFill="1" applyBorder="1" applyAlignment="1" applyProtection="1">
      <alignment horizontal="center" vertical="center"/>
    </xf>
    <xf numFmtId="6" fontId="7" fillId="3" borderId="2" xfId="0" applyNumberFormat="1" applyFont="1" applyFill="1" applyBorder="1" applyAlignment="1" applyProtection="1">
      <alignment horizontal="center" vertical="center"/>
    </xf>
    <xf numFmtId="6" fontId="7" fillId="3" borderId="3" xfId="0" applyNumberFormat="1" applyFont="1" applyFill="1" applyBorder="1" applyAlignment="1" applyProtection="1">
      <alignment horizontal="center" vertical="center"/>
    </xf>
    <xf numFmtId="168" fontId="7" fillId="3" borderId="2" xfId="0" applyNumberFormat="1" applyFont="1" applyFill="1" applyBorder="1" applyAlignment="1" applyProtection="1">
      <alignment horizontal="center" vertical="center"/>
    </xf>
    <xf numFmtId="168" fontId="7" fillId="3" borderId="3" xfId="0" applyNumberFormat="1" applyFont="1" applyFill="1" applyBorder="1" applyAlignment="1" applyProtection="1">
      <alignment horizontal="center" vertical="center"/>
    </xf>
    <xf numFmtId="168" fontId="7" fillId="3" borderId="4" xfId="0" applyNumberFormat="1" applyFont="1" applyFill="1" applyBorder="1" applyAlignment="1" applyProtection="1">
      <alignment horizontal="center" vertical="center"/>
    </xf>
    <xf numFmtId="6" fontId="7" fillId="3" borderId="1" xfId="0" applyNumberFormat="1" applyFont="1" applyFill="1" applyBorder="1" applyAlignment="1" applyProtection="1">
      <alignment horizontal="center" vertical="center"/>
    </xf>
    <xf numFmtId="0" fontId="18" fillId="3" borderId="7" xfId="0" applyFont="1" applyFill="1" applyBorder="1" applyAlignment="1" applyProtection="1">
      <alignment horizontal="center" vertical="center"/>
    </xf>
    <xf numFmtId="0" fontId="0" fillId="3" borderId="12" xfId="0" applyFill="1" applyBorder="1" applyAlignment="1" applyProtection="1">
      <alignment horizontal="left" vertical="center"/>
    </xf>
    <xf numFmtId="0" fontId="7" fillId="3" borderId="7" xfId="0" applyFont="1" applyFill="1" applyBorder="1" applyAlignment="1" applyProtection="1">
      <alignment horizontal="center" vertical="center"/>
    </xf>
    <xf numFmtId="38" fontId="7" fillId="3" borderId="12" xfId="0" applyNumberFormat="1" applyFont="1" applyFill="1" applyBorder="1" applyAlignment="1" applyProtection="1">
      <alignment horizontal="center" vertical="center"/>
    </xf>
    <xf numFmtId="10" fontId="7" fillId="3" borderId="0" xfId="1" applyNumberFormat="1" applyFont="1" applyFill="1" applyBorder="1" applyAlignment="1" applyProtection="1">
      <alignment horizontal="center" vertical="center"/>
    </xf>
    <xf numFmtId="10" fontId="7" fillId="3" borderId="12" xfId="1" applyNumberFormat="1" applyFont="1" applyFill="1" applyBorder="1" applyAlignment="1" applyProtection="1">
      <alignment horizontal="center" vertical="center"/>
    </xf>
    <xf numFmtId="167" fontId="7" fillId="3" borderId="7" xfId="1" applyNumberFormat="1" applyFont="1" applyFill="1" applyBorder="1" applyAlignment="1" applyProtection="1">
      <alignment horizontal="center" vertical="center"/>
    </xf>
    <xf numFmtId="167" fontId="7" fillId="3" borderId="0" xfId="1" applyNumberFormat="1" applyFont="1" applyFill="1" applyBorder="1" applyAlignment="1" applyProtection="1">
      <alignment horizontal="center" vertical="center"/>
    </xf>
    <xf numFmtId="167" fontId="7" fillId="3" borderId="12" xfId="1" applyNumberFormat="1" applyFont="1" applyFill="1" applyBorder="1" applyAlignment="1" applyProtection="1">
      <alignment horizontal="center" vertical="center"/>
    </xf>
    <xf numFmtId="6" fontId="7" fillId="3" borderId="7" xfId="0" applyNumberFormat="1" applyFont="1" applyFill="1" applyBorder="1" applyAlignment="1" applyProtection="1">
      <alignment horizontal="center" vertical="center"/>
    </xf>
    <xf numFmtId="6" fontId="7" fillId="3" borderId="0" xfId="0" applyNumberFormat="1" applyFont="1" applyFill="1" applyBorder="1" applyAlignment="1" applyProtection="1">
      <alignment horizontal="center" vertical="center"/>
    </xf>
    <xf numFmtId="168" fontId="7" fillId="3" borderId="7" xfId="0" applyNumberFormat="1" applyFont="1" applyFill="1" applyBorder="1" applyAlignment="1" applyProtection="1">
      <alignment horizontal="center" vertical="center"/>
    </xf>
    <xf numFmtId="168" fontId="7" fillId="3" borderId="0" xfId="0" applyNumberFormat="1" applyFont="1" applyFill="1" applyBorder="1" applyAlignment="1" applyProtection="1">
      <alignment horizontal="center" vertical="center"/>
    </xf>
    <xf numFmtId="168" fontId="7" fillId="3" borderId="12" xfId="0" applyNumberFormat="1" applyFont="1" applyFill="1" applyBorder="1" applyAlignment="1" applyProtection="1">
      <alignment horizontal="center" vertical="center"/>
    </xf>
    <xf numFmtId="6" fontId="7" fillId="3" borderId="9" xfId="0" applyNumberFormat="1" applyFont="1" applyFill="1" applyBorder="1" applyAlignment="1" applyProtection="1">
      <alignment horizontal="center" vertical="center"/>
    </xf>
    <xf numFmtId="0" fontId="0" fillId="3" borderId="0" xfId="0" applyFill="1" applyAlignment="1" applyProtection="1">
      <alignment horizontal="center" vertical="center"/>
    </xf>
    <xf numFmtId="0" fontId="18" fillId="3" borderId="6" xfId="0" applyFont="1" applyFill="1" applyBorder="1" applyAlignment="1" applyProtection="1">
      <alignment horizontal="center" vertical="center"/>
    </xf>
    <xf numFmtId="0" fontId="0" fillId="3" borderId="13" xfId="0" applyFill="1" applyBorder="1" applyAlignment="1" applyProtection="1">
      <alignment horizontal="left" vertical="center"/>
    </xf>
    <xf numFmtId="0" fontId="7" fillId="3" borderId="6" xfId="0" applyFont="1" applyFill="1" applyBorder="1" applyAlignment="1" applyProtection="1">
      <alignment horizontal="center" vertical="center"/>
    </xf>
    <xf numFmtId="38" fontId="7" fillId="3" borderId="13" xfId="0" applyNumberFormat="1" applyFont="1" applyFill="1" applyBorder="1" applyAlignment="1" applyProtection="1">
      <alignment horizontal="center" vertical="center"/>
    </xf>
    <xf numFmtId="10" fontId="7" fillId="3" borderId="15" xfId="1" applyNumberFormat="1" applyFont="1" applyFill="1" applyBorder="1" applyAlignment="1" applyProtection="1">
      <alignment horizontal="center" vertical="center"/>
    </xf>
    <xf numFmtId="10" fontId="7" fillId="3" borderId="13" xfId="1" applyNumberFormat="1" applyFont="1" applyFill="1" applyBorder="1" applyAlignment="1" applyProtection="1">
      <alignment horizontal="center" vertical="center"/>
    </xf>
    <xf numFmtId="167" fontId="7" fillId="3" borderId="6" xfId="1" applyNumberFormat="1" applyFont="1" applyFill="1" applyBorder="1" applyAlignment="1" applyProtection="1">
      <alignment horizontal="center" vertical="center"/>
    </xf>
    <xf numFmtId="167" fontId="7" fillId="3" borderId="15" xfId="1" applyNumberFormat="1" applyFont="1" applyFill="1" applyBorder="1" applyAlignment="1" applyProtection="1">
      <alignment horizontal="center" vertical="center"/>
    </xf>
    <xf numFmtId="167" fontId="7" fillId="3" borderId="13" xfId="1" applyNumberFormat="1" applyFont="1" applyFill="1" applyBorder="1" applyAlignment="1" applyProtection="1">
      <alignment horizontal="center" vertical="center"/>
    </xf>
    <xf numFmtId="6" fontId="7" fillId="3" borderId="6" xfId="0" applyNumberFormat="1" applyFont="1" applyFill="1" applyBorder="1" applyAlignment="1" applyProtection="1">
      <alignment horizontal="center" vertical="center"/>
    </xf>
    <xf numFmtId="6" fontId="7" fillId="3" borderId="15" xfId="0" applyNumberFormat="1" applyFont="1" applyFill="1" applyBorder="1" applyAlignment="1" applyProtection="1">
      <alignment horizontal="center" vertical="center"/>
    </xf>
    <xf numFmtId="6" fontId="7" fillId="3" borderId="13" xfId="0" applyNumberFormat="1" applyFont="1" applyFill="1" applyBorder="1" applyAlignment="1" applyProtection="1">
      <alignment horizontal="center" vertical="center"/>
    </xf>
    <xf numFmtId="168" fontId="7" fillId="3" borderId="6" xfId="0" applyNumberFormat="1" applyFont="1" applyFill="1" applyBorder="1" applyAlignment="1" applyProtection="1">
      <alignment horizontal="center" vertical="center"/>
    </xf>
    <xf numFmtId="168" fontId="7" fillId="3" borderId="15" xfId="0" applyNumberFormat="1" applyFont="1" applyFill="1" applyBorder="1" applyAlignment="1" applyProtection="1">
      <alignment horizontal="center" vertical="center"/>
    </xf>
    <xf numFmtId="168" fontId="7" fillId="3" borderId="13" xfId="0" applyNumberFormat="1" applyFont="1" applyFill="1" applyBorder="1" applyAlignment="1" applyProtection="1">
      <alignment horizontal="center" vertical="center"/>
    </xf>
    <xf numFmtId="6" fontId="7" fillId="3" borderId="5" xfId="0" applyNumberFormat="1" applyFont="1" applyFill="1" applyBorder="1" applyAlignment="1" applyProtection="1">
      <alignment horizontal="center" vertical="center"/>
    </xf>
    <xf numFmtId="0" fontId="18" fillId="3" borderId="0" xfId="0" applyFont="1" applyFill="1" applyAlignment="1" applyProtection="1">
      <alignment horizontal="center" vertical="center"/>
    </xf>
    <xf numFmtId="0" fontId="0" fillId="3" borderId="0" xfId="0" applyFill="1" applyAlignment="1" applyProtection="1">
      <alignment horizontal="left" vertical="center"/>
    </xf>
    <xf numFmtId="38" fontId="0" fillId="3" borderId="0" xfId="0" applyNumberFormat="1" applyFill="1" applyAlignment="1" applyProtection="1">
      <alignment horizontal="center" vertical="center"/>
    </xf>
    <xf numFmtId="168" fontId="2" fillId="5" borderId="5" xfId="0" applyNumberFormat="1" applyFont="1" applyFill="1" applyBorder="1" applyAlignment="1" applyProtection="1">
      <alignment horizontal="center" vertical="center" wrapText="1"/>
      <protection locked="0"/>
    </xf>
    <xf numFmtId="0" fontId="1" fillId="4" borderId="2" xfId="0" applyFont="1" applyFill="1" applyBorder="1" applyAlignment="1" applyProtection="1">
      <alignment horizontal="right" vertical="center"/>
    </xf>
    <xf numFmtId="0" fontId="1" fillId="4" borderId="4" xfId="0" applyFont="1" applyFill="1" applyBorder="1" applyAlignment="1" applyProtection="1">
      <alignment horizontal="center" vertical="center" wrapText="1"/>
    </xf>
    <xf numFmtId="10" fontId="2" fillId="5" borderId="8" xfId="1" applyNumberFormat="1" applyFont="1" applyFill="1" applyBorder="1" applyAlignment="1" applyProtection="1">
      <alignment horizontal="center" vertical="center" wrapText="1"/>
      <protection locked="0"/>
    </xf>
    <xf numFmtId="0" fontId="0" fillId="3" borderId="2" xfId="0" applyFill="1" applyBorder="1" applyAlignment="1" applyProtection="1">
      <alignment horizontal="right" vertical="center"/>
    </xf>
    <xf numFmtId="0" fontId="7" fillId="3" borderId="2" xfId="0" applyFont="1" applyFill="1" applyBorder="1" applyAlignment="1" applyProtection="1">
      <alignment horizontal="right" vertical="center"/>
    </xf>
    <xf numFmtId="0" fontId="8" fillId="4" borderId="6" xfId="0" applyFont="1" applyFill="1" applyBorder="1" applyAlignment="1" applyProtection="1">
      <alignment horizontal="right" vertical="center"/>
    </xf>
    <xf numFmtId="0" fontId="8" fillId="4" borderId="2" xfId="0" applyFont="1" applyFill="1" applyBorder="1" applyAlignment="1" applyProtection="1">
      <alignment horizontal="right" vertical="center"/>
    </xf>
    <xf numFmtId="168" fontId="5" fillId="4" borderId="4" xfId="0" applyNumberFormat="1" applyFont="1" applyFill="1" applyBorder="1" applyAlignment="1" applyProtection="1">
      <alignment horizontal="center" vertical="center" wrapText="1"/>
    </xf>
    <xf numFmtId="0" fontId="19" fillId="3" borderId="0" xfId="2" applyFont="1" applyFill="1" applyAlignment="1" applyProtection="1">
      <alignment horizontal="center" vertical="center"/>
      <protection locked="0"/>
    </xf>
    <xf numFmtId="0" fontId="4" fillId="3" borderId="0" xfId="0" applyFont="1" applyFill="1" applyAlignment="1" applyProtection="1">
      <alignment vertical="center"/>
    </xf>
    <xf numFmtId="0" fontId="1" fillId="4" borderId="10" xfId="0" applyFont="1" applyFill="1" applyBorder="1" applyAlignment="1" applyProtection="1">
      <alignment vertical="center"/>
    </xf>
    <xf numFmtId="6" fontId="0" fillId="3" borderId="0" xfId="0" applyNumberFormat="1" applyFill="1" applyAlignment="1" applyProtection="1">
      <alignment vertical="center"/>
    </xf>
    <xf numFmtId="0" fontId="10" fillId="4" borderId="10" xfId="0" applyFont="1" applyFill="1" applyBorder="1" applyAlignment="1" applyProtection="1">
      <alignment horizontal="left" vertical="center"/>
    </xf>
    <xf numFmtId="0" fontId="12" fillId="3" borderId="0" xfId="0" applyFont="1" applyFill="1" applyBorder="1" applyAlignment="1" applyProtection="1">
      <alignment vertical="center"/>
    </xf>
    <xf numFmtId="0" fontId="7"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xf>
    <xf numFmtId="0" fontId="12" fillId="3" borderId="0" xfId="0" applyFont="1" applyFill="1" applyAlignment="1">
      <alignment horizontal="left" vertical="center" indent="3"/>
    </xf>
    <xf numFmtId="0" fontId="0" fillId="3" borderId="0" xfId="0" applyFill="1" applyAlignment="1">
      <alignment horizontal="left" vertical="center" indent="3"/>
    </xf>
    <xf numFmtId="0" fontId="0" fillId="3" borderId="0" xfId="0" applyFill="1" applyAlignment="1">
      <alignment horizontal="right" vertical="center"/>
    </xf>
    <xf numFmtId="0" fontId="7" fillId="3" borderId="0" xfId="0" applyFont="1" applyFill="1" applyAlignment="1">
      <alignment horizontal="left" vertical="center" wrapText="1"/>
    </xf>
    <xf numFmtId="0" fontId="8" fillId="3" borderId="0" xfId="0" applyFont="1" applyFill="1" applyAlignment="1">
      <alignment horizontal="left" vertical="center" wrapText="1"/>
    </xf>
    <xf numFmtId="0" fontId="17" fillId="3" borderId="0" xfId="2" applyFont="1" applyFill="1" applyAlignment="1" applyProtection="1">
      <alignment horizontal="left" vertical="center" indent="7"/>
      <protection locked="0"/>
    </xf>
    <xf numFmtId="0" fontId="1" fillId="4" borderId="1" xfId="0" applyFont="1" applyFill="1" applyBorder="1" applyAlignment="1">
      <alignment horizontal="center" vertical="center" wrapText="1"/>
    </xf>
    <xf numFmtId="38" fontId="1" fillId="4" borderId="1" xfId="0" applyNumberFormat="1" applyFont="1" applyFill="1" applyBorder="1" applyAlignment="1">
      <alignment horizontal="center" vertical="center" wrapText="1"/>
    </xf>
    <xf numFmtId="170" fontId="10" fillId="4" borderId="10" xfId="0" applyNumberFormat="1" applyFont="1" applyFill="1" applyBorder="1" applyAlignment="1" applyProtection="1">
      <alignment horizontal="center" vertical="center" wrapText="1"/>
    </xf>
    <xf numFmtId="170" fontId="10" fillId="4" borderId="14" xfId="0" applyNumberFormat="1" applyFont="1" applyFill="1" applyBorder="1" applyAlignment="1" applyProtection="1">
      <alignment horizontal="center" vertical="center" wrapText="1"/>
    </xf>
    <xf numFmtId="170" fontId="10" fillId="4" borderId="11" xfId="0" applyNumberFormat="1" applyFont="1" applyFill="1" applyBorder="1" applyAlignment="1" applyProtection="1">
      <alignment horizontal="center" vertical="center" wrapText="1"/>
    </xf>
    <xf numFmtId="0" fontId="10" fillId="4" borderId="10" xfId="0" applyFont="1" applyFill="1" applyBorder="1" applyAlignment="1" applyProtection="1">
      <alignment horizontal="center" vertical="center" wrapText="1"/>
    </xf>
    <xf numFmtId="0" fontId="10" fillId="4" borderId="14" xfId="0" applyFont="1" applyFill="1" applyBorder="1" applyAlignment="1" applyProtection="1">
      <alignment horizontal="center" vertical="center" wrapText="1"/>
    </xf>
    <xf numFmtId="0" fontId="10" fillId="4" borderId="11" xfId="0" applyFont="1" applyFill="1" applyBorder="1" applyAlignment="1" applyProtection="1">
      <alignment horizontal="center" vertical="center" wrapText="1"/>
    </xf>
    <xf numFmtId="0" fontId="10" fillId="4" borderId="7" xfId="0" applyFont="1" applyFill="1" applyBorder="1" applyAlignment="1" applyProtection="1">
      <alignment horizontal="center" vertical="center" wrapText="1"/>
    </xf>
    <xf numFmtId="0" fontId="10" fillId="4" borderId="0" xfId="0" applyFont="1" applyFill="1" applyBorder="1" applyAlignment="1" applyProtection="1">
      <alignment horizontal="center" vertical="center" wrapText="1"/>
    </xf>
    <xf numFmtId="0" fontId="10" fillId="4" borderId="12" xfId="0" applyFont="1" applyFill="1" applyBorder="1" applyAlignment="1" applyProtection="1">
      <alignment horizontal="center" vertical="center" wrapText="1"/>
    </xf>
    <xf numFmtId="0" fontId="10" fillId="4" borderId="8" xfId="0" applyFont="1" applyFill="1" applyBorder="1" applyAlignment="1" applyProtection="1">
      <alignment horizontal="center" vertical="center" wrapText="1"/>
    </xf>
    <xf numFmtId="0" fontId="10" fillId="4" borderId="9" xfId="0" applyFont="1" applyFill="1" applyBorder="1" applyAlignment="1" applyProtection="1">
      <alignment horizontal="center" vertical="center" wrapText="1"/>
    </xf>
    <xf numFmtId="0" fontId="10" fillId="4" borderId="5" xfId="0" applyFont="1" applyFill="1" applyBorder="1" applyAlignment="1" applyProtection="1">
      <alignment horizontal="center" vertical="center" wrapText="1"/>
    </xf>
    <xf numFmtId="6" fontId="10" fillId="4" borderId="10" xfId="0" applyNumberFormat="1" applyFont="1" applyFill="1" applyBorder="1" applyAlignment="1" applyProtection="1">
      <alignment horizontal="center" vertical="center" wrapText="1"/>
    </xf>
    <xf numFmtId="6" fontId="10" fillId="4" borderId="14" xfId="0" applyNumberFormat="1" applyFont="1" applyFill="1" applyBorder="1" applyAlignment="1" applyProtection="1">
      <alignment horizontal="center" vertical="center" wrapText="1"/>
    </xf>
    <xf numFmtId="6" fontId="10" fillId="4" borderId="11" xfId="0" applyNumberFormat="1" applyFont="1" applyFill="1" applyBorder="1" applyAlignment="1" applyProtection="1">
      <alignment horizontal="center" vertical="center" wrapText="1"/>
    </xf>
    <xf numFmtId="6" fontId="10" fillId="4" borderId="7" xfId="0" applyNumberFormat="1" applyFont="1" applyFill="1" applyBorder="1" applyAlignment="1" applyProtection="1">
      <alignment horizontal="center" vertical="center" wrapText="1"/>
    </xf>
    <xf numFmtId="6" fontId="10" fillId="4" borderId="0" xfId="0" applyNumberFormat="1" applyFont="1" applyFill="1" applyBorder="1" applyAlignment="1" applyProtection="1">
      <alignment horizontal="center" vertical="center" wrapText="1"/>
    </xf>
    <xf numFmtId="6" fontId="10" fillId="4" borderId="12" xfId="0" applyNumberFormat="1" applyFont="1" applyFill="1" applyBorder="1" applyAlignment="1" applyProtection="1">
      <alignment horizontal="center" vertical="center" wrapText="1"/>
    </xf>
    <xf numFmtId="9" fontId="10" fillId="4" borderId="10" xfId="0" applyNumberFormat="1" applyFont="1" applyFill="1" applyBorder="1" applyAlignment="1" applyProtection="1">
      <alignment horizontal="center" vertical="center" wrapText="1"/>
    </xf>
    <xf numFmtId="9" fontId="10" fillId="4" borderId="14" xfId="0" applyNumberFormat="1" applyFont="1" applyFill="1" applyBorder="1" applyAlignment="1" applyProtection="1">
      <alignment horizontal="center" vertical="center" wrapText="1"/>
    </xf>
    <xf numFmtId="9" fontId="10" fillId="4" borderId="7" xfId="0" applyNumberFormat="1" applyFont="1" applyFill="1" applyBorder="1" applyAlignment="1" applyProtection="1">
      <alignment horizontal="center" vertical="center" wrapText="1"/>
    </xf>
    <xf numFmtId="9" fontId="10" fillId="4" borderId="0" xfId="0" applyNumberFormat="1" applyFont="1" applyFill="1" applyBorder="1" applyAlignment="1" applyProtection="1">
      <alignment horizontal="center" vertical="center" wrapText="1"/>
    </xf>
    <xf numFmtId="6" fontId="10" fillId="4" borderId="8" xfId="0" applyNumberFormat="1" applyFont="1" applyFill="1" applyBorder="1" applyAlignment="1" applyProtection="1">
      <alignment horizontal="center" vertical="center" wrapText="1"/>
    </xf>
    <xf numFmtId="6" fontId="10" fillId="4" borderId="9" xfId="0" applyNumberFormat="1" applyFont="1" applyFill="1" applyBorder="1" applyAlignment="1" applyProtection="1">
      <alignment horizontal="center" vertical="center" wrapText="1"/>
    </xf>
    <xf numFmtId="6" fontId="10" fillId="4" borderId="5" xfId="0" applyNumberFormat="1"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10" fillId="4" borderId="3" xfId="0" applyFont="1" applyFill="1" applyBorder="1" applyAlignment="1" applyProtection="1">
      <alignment horizontal="center" vertical="center" wrapText="1"/>
    </xf>
    <xf numFmtId="0" fontId="10" fillId="4" borderId="4" xfId="0" applyFont="1" applyFill="1" applyBorder="1" applyAlignment="1" applyProtection="1">
      <alignment horizontal="center" vertical="center" wrapText="1"/>
    </xf>
    <xf numFmtId="38" fontId="10" fillId="4" borderId="10" xfId="0" applyNumberFormat="1" applyFont="1" applyFill="1" applyBorder="1" applyAlignment="1" applyProtection="1">
      <alignment horizontal="center" vertical="center" wrapText="1"/>
    </xf>
    <xf numFmtId="38" fontId="10" fillId="4" borderId="14" xfId="0" applyNumberFormat="1" applyFont="1" applyFill="1" applyBorder="1" applyAlignment="1" applyProtection="1">
      <alignment horizontal="center" vertical="center" wrapText="1"/>
    </xf>
    <xf numFmtId="38" fontId="10" fillId="4" borderId="11" xfId="0" applyNumberFormat="1" applyFont="1" applyFill="1" applyBorder="1" applyAlignment="1" applyProtection="1">
      <alignment horizontal="center" vertical="center" wrapText="1"/>
    </xf>
    <xf numFmtId="38" fontId="10" fillId="4" borderId="7" xfId="0" applyNumberFormat="1" applyFont="1" applyFill="1" applyBorder="1" applyAlignment="1" applyProtection="1">
      <alignment horizontal="center" vertical="center" wrapText="1"/>
    </xf>
    <xf numFmtId="38" fontId="10" fillId="4" borderId="0" xfId="0" applyNumberFormat="1" applyFont="1" applyFill="1" applyBorder="1" applyAlignment="1" applyProtection="1">
      <alignment horizontal="center" vertical="center" wrapText="1"/>
    </xf>
    <xf numFmtId="38" fontId="10" fillId="4" borderId="12" xfId="0" applyNumberFormat="1" applyFont="1" applyFill="1" applyBorder="1" applyAlignment="1" applyProtection="1">
      <alignment horizontal="center" vertical="center" wrapText="1"/>
    </xf>
    <xf numFmtId="0" fontId="1" fillId="4" borderId="11" xfId="0" applyFont="1" applyFill="1" applyBorder="1" applyAlignment="1" applyProtection="1">
      <alignment horizontal="center" vertical="center"/>
    </xf>
    <xf numFmtId="0" fontId="1" fillId="4" borderId="12" xfId="0" applyFont="1" applyFill="1" applyBorder="1" applyAlignment="1" applyProtection="1">
      <alignment horizontal="center" vertical="center"/>
    </xf>
    <xf numFmtId="0" fontId="1" fillId="4" borderId="8" xfId="0" applyFont="1" applyFill="1" applyBorder="1" applyAlignment="1" applyProtection="1">
      <alignment horizontal="center" vertical="center" wrapText="1"/>
    </xf>
    <xf numFmtId="0" fontId="1" fillId="4" borderId="9" xfId="0" applyFont="1" applyFill="1" applyBorder="1" applyAlignment="1" applyProtection="1">
      <alignment horizontal="center" vertical="center" wrapText="1"/>
    </xf>
    <xf numFmtId="0" fontId="1" fillId="4" borderId="10" xfId="0" applyFont="1" applyFill="1" applyBorder="1" applyAlignment="1" applyProtection="1">
      <alignment horizontal="center" vertical="center"/>
    </xf>
    <xf numFmtId="0" fontId="1" fillId="4" borderId="14" xfId="0" applyFont="1" applyFill="1" applyBorder="1" applyAlignment="1" applyProtection="1">
      <alignment horizontal="center" vertical="center"/>
    </xf>
    <xf numFmtId="38" fontId="1" fillId="4" borderId="11" xfId="0" applyNumberFormat="1" applyFont="1" applyFill="1" applyBorder="1" applyAlignment="1" applyProtection="1">
      <alignment horizontal="center" vertical="center" wrapText="1"/>
    </xf>
    <xf numFmtId="38" fontId="1" fillId="4" borderId="12" xfId="0" applyNumberFormat="1" applyFont="1" applyFill="1" applyBorder="1" applyAlignment="1" applyProtection="1">
      <alignment horizontal="center" vertical="center" wrapText="1"/>
    </xf>
    <xf numFmtId="38" fontId="1" fillId="4" borderId="10" xfId="0" applyNumberFormat="1" applyFont="1" applyFill="1" applyBorder="1" applyAlignment="1" applyProtection="1">
      <alignment horizontal="center" vertical="center"/>
    </xf>
    <xf numFmtId="38" fontId="1" fillId="4" borderId="14" xfId="0" applyNumberFormat="1" applyFont="1" applyFill="1" applyBorder="1" applyAlignment="1" applyProtection="1">
      <alignment horizontal="center" vertical="center"/>
    </xf>
    <xf numFmtId="38" fontId="1" fillId="4" borderId="11" xfId="0" applyNumberFormat="1" applyFont="1" applyFill="1" applyBorder="1" applyAlignment="1" applyProtection="1">
      <alignment horizontal="center" vertical="center"/>
    </xf>
    <xf numFmtId="0" fontId="1" fillId="4" borderId="10" xfId="0" applyFont="1" applyFill="1" applyBorder="1" applyAlignment="1" applyProtection="1">
      <alignment horizontal="center" vertical="center" wrapText="1"/>
    </xf>
    <xf numFmtId="0" fontId="1" fillId="4" borderId="7" xfId="0" applyFont="1" applyFill="1" applyBorder="1" applyAlignment="1" applyProtection="1">
      <alignment horizontal="center" vertical="center" wrapText="1"/>
    </xf>
  </cellXfs>
  <cellStyles count="3">
    <cellStyle name="Hyperlink" xfId="2" builtinId="8"/>
    <cellStyle name="Normal" xfId="0" builtinId="0"/>
    <cellStyle name="Percent" xfId="1" builtinId="5"/>
  </cellStyles>
  <dxfs count="2">
    <dxf>
      <font>
        <color theme="0"/>
      </font>
    </dxf>
    <dxf>
      <font>
        <color theme="0"/>
      </font>
    </dxf>
  </dxfs>
  <tableStyles count="0" defaultTableStyle="TableStyleMedium2" defaultPivotStyle="PivotStyleLight16"/>
  <colors>
    <mruColors>
      <color rgb="FF12AA3D"/>
      <color rgb="FFCC0000"/>
      <color rgb="FFFEDEDE"/>
      <color rgb="FFFC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fmlaLink="B4" lockText="1" noThreeD="1"/>
</file>

<file path=xl/ctrlProps/ctrlProp2.xml><?xml version="1.0" encoding="utf-8"?>
<formControlPr xmlns="http://schemas.microsoft.com/office/spreadsheetml/2009/9/main" objectType="CheckBox" fmlaLink="B5" lockText="1" noThreeD="1"/>
</file>

<file path=xl/ctrlProps/ctrlProp3.xml><?xml version="1.0" encoding="utf-8"?>
<formControlPr xmlns="http://schemas.microsoft.com/office/spreadsheetml/2009/9/main" objectType="CheckBox" fmlaLink="B6" lockText="1" noThreeD="1"/>
</file>

<file path=xl/ctrlProps/ctrlProp4.xml><?xml version="1.0" encoding="utf-8"?>
<formControlPr xmlns="http://schemas.microsoft.com/office/spreadsheetml/2009/9/main" objectType="CheckBox" fmlaLink="B7" lockText="1" noThreeD="1"/>
</file>

<file path=xl/ctrlProps/ctrlProp5.xml><?xml version="1.0" encoding="utf-8"?>
<formControlPr xmlns="http://schemas.microsoft.com/office/spreadsheetml/2009/9/main" objectType="CheckBox" fmlaLink="B8" lockText="1" noThreeD="1"/>
</file>

<file path=xl/ctrlProps/ctrlProp6.xml><?xml version="1.0" encoding="utf-8"?>
<formControlPr xmlns="http://schemas.microsoft.com/office/spreadsheetml/2009/9/main" objectType="CheckBox" fmlaLink="B9" lockText="1" noThreeD="1"/>
</file>

<file path=xl/ctrlProps/ctrlProp7.xml><?xml version="1.0" encoding="utf-8"?>
<formControlPr xmlns="http://schemas.microsoft.com/office/spreadsheetml/2009/9/main" objectType="CheckBox" fmlaLink="B10" lockText="1" noThreeD="1"/>
</file>

<file path=xl/ctrlProps/ctrlProp8.xml><?xml version="1.0" encoding="utf-8"?>
<formControlPr xmlns="http://schemas.microsoft.com/office/spreadsheetml/2009/9/main" objectType="CheckBox" fmlaLink="B11" lockText="1" noThreeD="1"/>
</file>

<file path=xl/ctrlProps/ctrlProp9.xml><?xml version="1.0" encoding="utf-8"?>
<formControlPr xmlns="http://schemas.microsoft.com/office/spreadsheetml/2009/9/main" objectType="CheckBox" fmlaLink="B12" lockText="1" noThreeD="1"/>
</file>

<file path=xl/ctrlProps/ctrlProp10.xml><?xml version="1.0" encoding="utf-8"?>
<formControlPr xmlns="http://schemas.microsoft.com/office/spreadsheetml/2009/9/main" objectType="CheckBox" fmlaLink="B13" lockText="1" noThreeD="1"/>
</file>

<file path=xl/ctrlProps/ctrlProp11.xml><?xml version="1.0" encoding="utf-8"?>
<formControlPr xmlns="http://schemas.microsoft.com/office/spreadsheetml/2009/9/main" objectType="CheckBox" fmlaLink="B14" lockText="1" noThreeD="1"/>
</file>

<file path=xl/ctrlProps/ctrlProp12.xml><?xml version="1.0" encoding="utf-8"?>
<formControlPr xmlns="http://schemas.microsoft.com/office/spreadsheetml/2009/9/main" objectType="CheckBox" fmlaLink="B15" lockText="1" noThreeD="1"/>
</file>

<file path=xl/ctrlProps/ctrlProp13.xml><?xml version="1.0" encoding="utf-8"?>
<formControlPr xmlns="http://schemas.microsoft.com/office/spreadsheetml/2009/9/main" objectType="CheckBox" fmlaLink="B16" lockText="1" noThreeD="1"/>
</file>

<file path=xl/ctrlProps/ctrlProp14.xml><?xml version="1.0" encoding="utf-8"?>
<formControlPr xmlns="http://schemas.microsoft.com/office/spreadsheetml/2009/9/main" objectType="CheckBox" fmlaLink="B17" lockText="1" noThreeD="1"/>
</file>

<file path=xl/ctrlProps/ctrlProp15.xml><?xml version="1.0" encoding="utf-8"?>
<formControlPr xmlns="http://schemas.microsoft.com/office/spreadsheetml/2009/9/main" objectType="CheckBox" fmlaLink="B18" lockText="1" noThreeD="1"/>
</file>

<file path=xl/ctrlProps/ctrlProp16.xml><?xml version="1.0" encoding="utf-8"?>
<formControlPr xmlns="http://schemas.microsoft.com/office/spreadsheetml/2009/9/main" objectType="CheckBox" fmlaLink="B19" lockText="1" noThreeD="1"/>
</file>

<file path=xl/ctrlProps/ctrlProp17.xml><?xml version="1.0" encoding="utf-8"?>
<formControlPr xmlns="http://schemas.microsoft.com/office/spreadsheetml/2009/9/main" objectType="CheckBox" fmlaLink="B20" lockText="1" noThreeD="1"/>
</file>

<file path=xl/ctrlProps/ctrlProp18.xml><?xml version="1.0" encoding="utf-8"?>
<formControlPr xmlns="http://schemas.microsoft.com/office/spreadsheetml/2009/9/main" objectType="CheckBox" fmlaLink="B21" lockText="1" noThreeD="1"/>
</file>

<file path=xl/ctrlProps/ctrlProp19.xml><?xml version="1.0" encoding="utf-8"?>
<formControlPr xmlns="http://schemas.microsoft.com/office/spreadsheetml/2009/9/main" objectType="CheckBox" fmlaLink="B22" lockText="1" noThreeD="1"/>
</file>

<file path=xl/ctrlProps/ctrlProp20.xml><?xml version="1.0" encoding="utf-8"?>
<formControlPr xmlns="http://schemas.microsoft.com/office/spreadsheetml/2009/9/main" objectType="CheckBox" fmlaLink="B23" lockText="1" noThreeD="1"/>
</file>

<file path=xl/ctrlProps/ctrlProp21.xml><?xml version="1.0" encoding="utf-8"?>
<formControlPr xmlns="http://schemas.microsoft.com/office/spreadsheetml/2009/9/main" objectType="CheckBox" fmlaLink="B24" lockText="1" noThreeD="1"/>
</file>

<file path=xl/ctrlProps/ctrlProp22.xml><?xml version="1.0" encoding="utf-8"?>
<formControlPr xmlns="http://schemas.microsoft.com/office/spreadsheetml/2009/9/main" objectType="CheckBox" fmlaLink="B25" lockText="1" noThreeD="1"/>
</file>

<file path=xl/ctrlProps/ctrlProp23.xml><?xml version="1.0" encoding="utf-8"?>
<formControlPr xmlns="http://schemas.microsoft.com/office/spreadsheetml/2009/9/main" objectType="CheckBox" fmlaLink="B26" lockText="1" noThreeD="1"/>
</file>

<file path=xl/ctrlProps/ctrlProp24.xml><?xml version="1.0" encoding="utf-8"?>
<formControlPr xmlns="http://schemas.microsoft.com/office/spreadsheetml/2009/9/main" objectType="CheckBox" fmlaLink="B27" lockText="1" noThreeD="1"/>
</file>

<file path=xl/ctrlProps/ctrlProp25.xml><?xml version="1.0" encoding="utf-8"?>
<formControlPr xmlns="http://schemas.microsoft.com/office/spreadsheetml/2009/9/main" objectType="CheckBox" fmlaLink="B28" lockText="1" noThreeD="1"/>
</file>

<file path=xl/ctrlProps/ctrlProp26.xml><?xml version="1.0" encoding="utf-8"?>
<formControlPr xmlns="http://schemas.microsoft.com/office/spreadsheetml/2009/9/main" objectType="CheckBox" fmlaLink="B29" lockText="1" noThreeD="1"/>
</file>

<file path=xl/ctrlProps/ctrlProp27.xml><?xml version="1.0" encoding="utf-8"?>
<formControlPr xmlns="http://schemas.microsoft.com/office/spreadsheetml/2009/9/main" objectType="CheckBox" fmlaLink="B30" lockText="1" noThreeD="1"/>
</file>

<file path=xl/ctrlProps/ctrlProp28.xml><?xml version="1.0" encoding="utf-8"?>
<formControlPr xmlns="http://schemas.microsoft.com/office/spreadsheetml/2009/9/main" objectType="CheckBox" fmlaLink="B31" lockText="1" noThreeD="1"/>
</file>

<file path=xl/ctrlProps/ctrlProp29.xml><?xml version="1.0" encoding="utf-8"?>
<formControlPr xmlns="http://schemas.microsoft.com/office/spreadsheetml/2009/9/main" objectType="CheckBox" fmlaLink="B32" lockText="1" noThreeD="1"/>
</file>

<file path=xl/ctrlProps/ctrlProp30.xml><?xml version="1.0" encoding="utf-8"?>
<formControlPr xmlns="http://schemas.microsoft.com/office/spreadsheetml/2009/9/main" objectType="CheckBox" fmlaLink="B33" lockText="1" noThreeD="1"/>
</file>

<file path=xl/ctrlProps/ctrlProp31.xml><?xml version="1.0" encoding="utf-8"?>
<formControlPr xmlns="http://schemas.microsoft.com/office/spreadsheetml/2009/9/main" objectType="CheckBox" fmlaLink="B34" lockText="1" noThreeD="1"/>
</file>

<file path=xl/ctrlProps/ctrlProp32.xml><?xml version="1.0" encoding="utf-8"?>
<formControlPr xmlns="http://schemas.microsoft.com/office/spreadsheetml/2009/9/main" objectType="CheckBox" fmlaLink="B35" lockText="1" noThreeD="1"/>
</file>

<file path=xl/ctrlProps/ctrlProp33.xml><?xml version="1.0" encoding="utf-8"?>
<formControlPr xmlns="http://schemas.microsoft.com/office/spreadsheetml/2009/9/main" objectType="CheckBox" fmlaLink="B36" lockText="1" noThreeD="1"/>
</file>

<file path=xl/ctrlProps/ctrlProp34.xml><?xml version="1.0" encoding="utf-8"?>
<formControlPr xmlns="http://schemas.microsoft.com/office/spreadsheetml/2009/9/main" objectType="CheckBox" fmlaLink="B37" lockText="1" noThreeD="1"/>
</file>

<file path=xl/ctrlProps/ctrlProp35.xml><?xml version="1.0" encoding="utf-8"?>
<formControlPr xmlns="http://schemas.microsoft.com/office/spreadsheetml/2009/9/main" objectType="CheckBox" fmlaLink="B38" lockText="1" noThreeD="1"/>
</file>

<file path=xl/ctrlProps/ctrlProp36.xml><?xml version="1.0" encoding="utf-8"?>
<formControlPr xmlns="http://schemas.microsoft.com/office/spreadsheetml/2009/9/main" objectType="CheckBox" fmlaLink="B39" lockText="1" noThreeD="1"/>
</file>

<file path=xl/ctrlProps/ctrlProp37.xml><?xml version="1.0" encoding="utf-8"?>
<formControlPr xmlns="http://schemas.microsoft.com/office/spreadsheetml/2009/9/main" objectType="CheckBox" fmlaLink="B40" lockText="1" noThreeD="1"/>
</file>

<file path=xl/ctrlProps/ctrlProp38.xml><?xml version="1.0" encoding="utf-8"?>
<formControlPr xmlns="http://schemas.microsoft.com/office/spreadsheetml/2009/9/main" objectType="CheckBox" fmlaLink="B41" lockText="1" noThreeD="1"/>
</file>

<file path=xl/ctrlProps/ctrlProp39.xml><?xml version="1.0" encoding="utf-8"?>
<formControlPr xmlns="http://schemas.microsoft.com/office/spreadsheetml/2009/9/main" objectType="CheckBox" fmlaLink="B42" lockText="1" noThreeD="1"/>
</file>

<file path=xl/ctrlProps/ctrlProp40.xml><?xml version="1.0" encoding="utf-8"?>
<formControlPr xmlns="http://schemas.microsoft.com/office/spreadsheetml/2009/9/main" objectType="CheckBox" fmlaLink="B43" lockText="1" noThreeD="1"/>
</file>

<file path=xl/ctrlProps/ctrlProp41.xml><?xml version="1.0" encoding="utf-8"?>
<formControlPr xmlns="http://schemas.microsoft.com/office/spreadsheetml/2009/9/main" objectType="CheckBox" fmlaLink="B44" lockText="1" noThreeD="1"/>
</file>

<file path=xl/ctrlProps/ctrlProp42.xml><?xml version="1.0" encoding="utf-8"?>
<formControlPr xmlns="http://schemas.microsoft.com/office/spreadsheetml/2009/9/main" objectType="CheckBox" fmlaLink="B45" lockText="1" noThreeD="1"/>
</file>

<file path=xl/ctrlProps/ctrlProp43.xml><?xml version="1.0" encoding="utf-8"?>
<formControlPr xmlns="http://schemas.microsoft.com/office/spreadsheetml/2009/9/main" objectType="CheckBox" fmlaLink="B46" lockText="1" noThreeD="1"/>
</file>

<file path=xl/ctrlProps/ctrlProp44.xml><?xml version="1.0" encoding="utf-8"?>
<formControlPr xmlns="http://schemas.microsoft.com/office/spreadsheetml/2009/9/main" objectType="CheckBox" fmlaLink="B47" lockText="1" noThreeD="1"/>
</file>

<file path=xl/ctrlProps/ctrlProp45.xml><?xml version="1.0" encoding="utf-8"?>
<formControlPr xmlns="http://schemas.microsoft.com/office/spreadsheetml/2009/9/main" objectType="CheckBox" fmlaLink="B48" lockText="1" noThreeD="1"/>
</file>

<file path=xl/ctrlProps/ctrlProp46.xml><?xml version="1.0" encoding="utf-8"?>
<formControlPr xmlns="http://schemas.microsoft.com/office/spreadsheetml/2009/9/main" objectType="CheckBox" fmlaLink="B49" lockText="1" noThreeD="1"/>
</file>

<file path=xl/ctrlProps/ctrlProp47.xml><?xml version="1.0" encoding="utf-8"?>
<formControlPr xmlns="http://schemas.microsoft.com/office/spreadsheetml/2009/9/main" objectType="CheckBox" fmlaLink="B50" lockText="1" noThreeD="1"/>
</file>

<file path=xl/ctrlProps/ctrlProp48.xml><?xml version="1.0" encoding="utf-8"?>
<formControlPr xmlns="http://schemas.microsoft.com/office/spreadsheetml/2009/9/main" objectType="CheckBox" fmlaLink="B51" lockText="1" noThreeD="1"/>
</file>

<file path=xl/ctrlProps/ctrlProp49.xml><?xml version="1.0" encoding="utf-8"?>
<formControlPr xmlns="http://schemas.microsoft.com/office/spreadsheetml/2009/9/main" objectType="CheckBox" fmlaLink="B52" lockText="1" noThreeD="1"/>
</file>

<file path=xl/ctrlProps/ctrlProp50.xml><?xml version="1.0" encoding="utf-8"?>
<formControlPr xmlns="http://schemas.microsoft.com/office/spreadsheetml/2009/9/main" objectType="CheckBox" fmlaLink="B53" lockText="1" noThreeD="1"/>
</file>

<file path=xl/ctrlProps/ctrlProp51.xml><?xml version="1.0" encoding="utf-8"?>
<formControlPr xmlns="http://schemas.microsoft.com/office/spreadsheetml/2009/9/main" objectType="CheckBox" fmlaLink="B54" lockText="1" noThreeD="1"/>
</file>

<file path=xl/ctrlProps/ctrlProp52.xml><?xml version="1.0" encoding="utf-8"?>
<formControlPr xmlns="http://schemas.microsoft.com/office/spreadsheetml/2009/9/main" objectType="CheckBox" fmlaLink="B55" lockText="1" noThreeD="1"/>
</file>

<file path=xl/ctrlProps/ctrlProp53.xml><?xml version="1.0" encoding="utf-8"?>
<formControlPr xmlns="http://schemas.microsoft.com/office/spreadsheetml/2009/9/main" objectType="CheckBox" fmlaLink="B56" lockText="1" noThreeD="1"/>
</file>

<file path=xl/ctrlProps/ctrlProp54.xml><?xml version="1.0" encoding="utf-8"?>
<formControlPr xmlns="http://schemas.microsoft.com/office/spreadsheetml/2009/9/main" objectType="CheckBox" fmlaLink="B57" lockText="1" noThreeD="1"/>
</file>

<file path=xl/ctrlProps/ctrlProp55.xml><?xml version="1.0" encoding="utf-8"?>
<formControlPr xmlns="http://schemas.microsoft.com/office/spreadsheetml/2009/9/main" objectType="CheckBox" fmlaLink="B58" lockText="1" noThreeD="1"/>
</file>

<file path=xl/ctrlProps/ctrlProp56.xml><?xml version="1.0" encoding="utf-8"?>
<formControlPr xmlns="http://schemas.microsoft.com/office/spreadsheetml/2009/9/main" objectType="CheckBox" fmlaLink="B59" lockText="1" noThreeD="1"/>
</file>

<file path=xl/ctrlProps/ctrlProp57.xml><?xml version="1.0" encoding="utf-8"?>
<formControlPr xmlns="http://schemas.microsoft.com/office/spreadsheetml/2009/9/main" objectType="CheckBox" fmlaLink="B60" lockText="1" noThreeD="1"/>
</file>

<file path=xl/ctrlProps/ctrlProp58.xml><?xml version="1.0" encoding="utf-8"?>
<formControlPr xmlns="http://schemas.microsoft.com/office/spreadsheetml/2009/9/main" objectType="CheckBox" fmlaLink="B61" lockText="1" noThreeD="1"/>
</file>

<file path=xl/ctrlProps/ctrlProp59.xml><?xml version="1.0" encoding="utf-8"?>
<formControlPr xmlns="http://schemas.microsoft.com/office/spreadsheetml/2009/9/main" objectType="CheckBox" fmlaLink="B62" lockText="1" noThreeD="1"/>
</file>

<file path=xl/ctrlProps/ctrlProp60.xml><?xml version="1.0" encoding="utf-8"?>
<formControlPr xmlns="http://schemas.microsoft.com/office/spreadsheetml/2009/9/main" objectType="CheckBox" fmlaLink="B63" lockText="1" noThreeD="1"/>
</file>

<file path=xl/ctrlProps/ctrlProp61.xml><?xml version="1.0" encoding="utf-8"?>
<formControlPr xmlns="http://schemas.microsoft.com/office/spreadsheetml/2009/9/main" objectType="CheckBox" fmlaLink="B64" lockText="1" noThreeD="1"/>
</file>

<file path=xl/ctrlProps/ctrlProp62.xml><?xml version="1.0" encoding="utf-8"?>
<formControlPr xmlns="http://schemas.microsoft.com/office/spreadsheetml/2009/9/main" objectType="CheckBox" fmlaLink="B65" lockText="1" noThreeD="1"/>
</file>

<file path=xl/ctrlProps/ctrlProp63.xml><?xml version="1.0" encoding="utf-8"?>
<formControlPr xmlns="http://schemas.microsoft.com/office/spreadsheetml/2009/9/main" objectType="CheckBox" fmlaLink="B66" lockText="1" noThreeD="1"/>
</file>

<file path=xl/ctrlProps/ctrlProp64.xml><?xml version="1.0" encoding="utf-8"?>
<formControlPr xmlns="http://schemas.microsoft.com/office/spreadsheetml/2009/9/main" objectType="CheckBox" fmlaLink="B67" lockText="1" noThreeD="1"/>
</file>

<file path=xl/ctrlProps/ctrlProp65.xml><?xml version="1.0" encoding="utf-8"?>
<formControlPr xmlns="http://schemas.microsoft.com/office/spreadsheetml/2009/9/main" objectType="CheckBox" fmlaLink="B68" lockText="1" noThreeD="1"/>
</file>

<file path=xl/ctrlProps/ctrlProp66.xml><?xml version="1.0" encoding="utf-8"?>
<formControlPr xmlns="http://schemas.microsoft.com/office/spreadsheetml/2009/9/main" objectType="CheckBox" fmlaLink="B69" lockText="1" noThreeD="1"/>
</file>

<file path=xl/ctrlProps/ctrlProp67.xml><?xml version="1.0" encoding="utf-8"?>
<formControlPr xmlns="http://schemas.microsoft.com/office/spreadsheetml/2009/9/main" objectType="CheckBox" fmlaLink="B70" lockText="1" noThreeD="1"/>
</file>

<file path=xl/ctrlProps/ctrlProp68.xml><?xml version="1.0" encoding="utf-8"?>
<formControlPr xmlns="http://schemas.microsoft.com/office/spreadsheetml/2009/9/main" objectType="CheckBox" fmlaLink="B71" lockText="1" noThreeD="1"/>
</file>

<file path=xl/ctrlProps/ctrlProp69.xml><?xml version="1.0" encoding="utf-8"?>
<formControlPr xmlns="http://schemas.microsoft.com/office/spreadsheetml/2009/9/main" objectType="CheckBox" fmlaLink="B72" lockText="1" noThreeD="1"/>
</file>

<file path=xl/ctrlProps/ctrlProp70.xml><?xml version="1.0" encoding="utf-8"?>
<formControlPr xmlns="http://schemas.microsoft.com/office/spreadsheetml/2009/9/main" objectType="CheckBox" fmlaLink="B73" lockText="1" noThreeD="1"/>
</file>

<file path=xl/ctrlProps/ctrlProp71.xml><?xml version="1.0" encoding="utf-8"?>
<formControlPr xmlns="http://schemas.microsoft.com/office/spreadsheetml/2009/9/main" objectType="CheckBox" fmlaLink="B74" lockText="1" noThreeD="1"/>
</file>

<file path=xl/ctrlProps/ctrlProp72.xml><?xml version="1.0" encoding="utf-8"?>
<formControlPr xmlns="http://schemas.microsoft.com/office/spreadsheetml/2009/9/main" objectType="CheckBox" fmlaLink="B75" lockText="1" noThreeD="1"/>
</file>

<file path=xl/ctrlProps/ctrlProp73.xml><?xml version="1.0" encoding="utf-8"?>
<formControlPr xmlns="http://schemas.microsoft.com/office/spreadsheetml/2009/9/main" objectType="CheckBox" fmlaLink="B76" lockText="1" noThreeD="1"/>
</file>

<file path=xl/ctrlProps/ctrlProp74.xml><?xml version="1.0" encoding="utf-8"?>
<formControlPr xmlns="http://schemas.microsoft.com/office/spreadsheetml/2009/9/main" objectType="CheckBox" fmlaLink="B77" lockText="1" noThreeD="1"/>
</file>

<file path=xl/ctrlProps/ctrlProp75.xml><?xml version="1.0" encoding="utf-8"?>
<formControlPr xmlns="http://schemas.microsoft.com/office/spreadsheetml/2009/9/main" objectType="CheckBox" fmlaLink="B78" lockText="1" noThreeD="1"/>
</file>

<file path=xl/ctrlProps/ctrlProp76.xml><?xml version="1.0" encoding="utf-8"?>
<formControlPr xmlns="http://schemas.microsoft.com/office/spreadsheetml/2009/9/main" objectType="CheckBox" fmlaLink="B79" lockText="1" noThreeD="1"/>
</file>

<file path=xl/ctrlProps/ctrlProp77.xml><?xml version="1.0" encoding="utf-8"?>
<formControlPr xmlns="http://schemas.microsoft.com/office/spreadsheetml/2009/9/main" objectType="CheckBox" fmlaLink="B80" lockText="1" noThreeD="1"/>
</file>

<file path=xl/ctrlProps/ctrlProp78.xml><?xml version="1.0" encoding="utf-8"?>
<formControlPr xmlns="http://schemas.microsoft.com/office/spreadsheetml/2009/9/main" objectType="CheckBox" fmlaLink="B81" lockText="1" noThreeD="1"/>
</file>

<file path=xl/ctrlProps/ctrlProp79.xml><?xml version="1.0" encoding="utf-8"?>
<formControlPr xmlns="http://schemas.microsoft.com/office/spreadsheetml/2009/9/main" objectType="CheckBox" fmlaLink="B82" lockText="1" noThreeD="1"/>
</file>

<file path=xl/ctrlProps/ctrlProp80.xml><?xml version="1.0" encoding="utf-8"?>
<formControlPr xmlns="http://schemas.microsoft.com/office/spreadsheetml/2009/9/main" objectType="CheckBox" fmlaLink="B83" lockText="1" noThreeD="1"/>
</file>

<file path=xl/ctrlProps/ctrlProp81.xml><?xml version="1.0" encoding="utf-8"?>
<formControlPr xmlns="http://schemas.microsoft.com/office/spreadsheetml/2009/9/main" objectType="CheckBox" fmlaLink="B84" lockText="1" noThreeD="1"/>
</file>

<file path=xl/ctrlProps/ctrlProp82.xml><?xml version="1.0" encoding="utf-8"?>
<formControlPr xmlns="http://schemas.microsoft.com/office/spreadsheetml/2009/9/main" objectType="CheckBox" fmlaLink="B85" lockText="1" noThreeD="1"/>
</file>

<file path=xl/ctrlProps/ctrlProp83.xml><?xml version="1.0" encoding="utf-8"?>
<formControlPr xmlns="http://schemas.microsoft.com/office/spreadsheetml/2009/9/main" objectType="CheckBox" fmlaLink="B86" lockText="1" noThreeD="1"/>
</file>

<file path=xl/ctrlProps/ctrlProp84.xml><?xml version="1.0" encoding="utf-8"?>
<formControlPr xmlns="http://schemas.microsoft.com/office/spreadsheetml/2009/9/main" objectType="CheckBox" fmlaLink="B87" lockText="1" noThreeD="1"/>
</file>

<file path=xl/ctrlProps/ctrlProp85.xml><?xml version="1.0" encoding="utf-8"?>
<formControlPr xmlns="http://schemas.microsoft.com/office/spreadsheetml/2009/9/main" objectType="CheckBox" fmlaLink="B88" lockText="1" noThreeD="1"/>
</file>

<file path=xl/ctrlProps/ctrlProp86.xml><?xml version="1.0" encoding="utf-8"?>
<formControlPr xmlns="http://schemas.microsoft.com/office/spreadsheetml/2009/9/main" objectType="CheckBox" fmlaLink="B89" lockText="1" noThreeD="1"/>
</file>

<file path=xl/ctrlProps/ctrlProp87.xml><?xml version="1.0" encoding="utf-8"?>
<formControlPr xmlns="http://schemas.microsoft.com/office/spreadsheetml/2009/9/main" objectType="CheckBox" fmlaLink="B90" lockText="1" noThreeD="1"/>
</file>

<file path=xl/ctrlProps/ctrlProp88.xml><?xml version="1.0" encoding="utf-8"?>
<formControlPr xmlns="http://schemas.microsoft.com/office/spreadsheetml/2009/9/main" objectType="CheckBox" fmlaLink="B91" lockText="1" noThreeD="1"/>
</file>

<file path=xl/ctrlProps/ctrlProp89.xml><?xml version="1.0" encoding="utf-8"?>
<formControlPr xmlns="http://schemas.microsoft.com/office/spreadsheetml/2009/9/main" objectType="CheckBox" fmlaLink="B92" lockText="1" noThreeD="1"/>
</file>

<file path=xl/ctrlProps/ctrlProp90.xml><?xml version="1.0" encoding="utf-8"?>
<formControlPr xmlns="http://schemas.microsoft.com/office/spreadsheetml/2009/9/main" objectType="CheckBox" fmlaLink="B93" lockText="1" noThreeD="1"/>
</file>

<file path=xl/ctrlProps/ctrlProp91.xml><?xml version="1.0" encoding="utf-8"?>
<formControlPr xmlns="http://schemas.microsoft.com/office/spreadsheetml/2009/9/main" objectType="CheckBox" fmlaLink="B94" lockText="1" noThreeD="1"/>
</file>

<file path=xl/ctrlProps/ctrlProp92.xml><?xml version="1.0" encoding="utf-8"?>
<formControlPr xmlns="http://schemas.microsoft.com/office/spreadsheetml/2009/9/main" objectType="CheckBox" fmlaLink="B95" lockText="1" noThreeD="1"/>
</file>

<file path=xl/ctrlProps/ctrlProp93.xml><?xml version="1.0" encoding="utf-8"?>
<formControlPr xmlns="http://schemas.microsoft.com/office/spreadsheetml/2009/9/main" objectType="CheckBox" fmlaLink="B96" lockText="1" noThreeD="1"/>
</file>

<file path=xl/ctrlProps/ctrlProp94.xml><?xml version="1.0" encoding="utf-8"?>
<formControlPr xmlns="http://schemas.microsoft.com/office/spreadsheetml/2009/9/main" objectType="CheckBox" fmlaLink="B97" lockText="1" noThreeD="1"/>
</file>

<file path=xl/ctrlProps/ctrlProp95.xml><?xml version="1.0" encoding="utf-8"?>
<formControlPr xmlns="http://schemas.microsoft.com/office/spreadsheetml/2009/9/main" objectType="CheckBox" fmlaLink="B98" lockText="1" noThreeD="1"/>
</file>

<file path=xl/ctrlProps/ctrlProp96.xml><?xml version="1.0" encoding="utf-8"?>
<formControlPr xmlns="http://schemas.microsoft.com/office/spreadsheetml/2009/9/main" objectType="CheckBox" fmlaLink="B99" lockText="1" noThreeD="1"/>
</file>

<file path=xl/ctrlProps/ctrlProp97.xml><?xml version="1.0" encoding="utf-8"?>
<formControlPr xmlns="http://schemas.microsoft.com/office/spreadsheetml/2009/9/main" objectType="CheckBox" fmlaLink="B100" lockText="1" noThreeD="1"/>
</file>

<file path=xl/ctrlProps/ctrlProp98.xml><?xml version="1.0" encoding="utf-8"?>
<formControlPr xmlns="http://schemas.microsoft.com/office/spreadsheetml/2009/9/main" objectType="CheckBox" fmlaLink="B101" lockText="1" noThreeD="1"/>
</file>

<file path=xl/ctrlProps/ctrlProp99.xml><?xml version="1.0" encoding="utf-8"?>
<formControlPr xmlns="http://schemas.microsoft.com/office/spreadsheetml/2009/9/main" objectType="CheckBox" fmlaLink="B102" lockText="1" noThreeD="1"/>
</file>

<file path=xl/ctrlProps/ctrlProp100.xml><?xml version="1.0" encoding="utf-8"?>
<formControlPr xmlns="http://schemas.microsoft.com/office/spreadsheetml/2009/9/main" objectType="CheckBox" fmlaLink="B103" lockText="1" noThreeD="1"/>
</file>

<file path=xl/ctrlProps/ctrlProp101.xml><?xml version="1.0" encoding="utf-8"?>
<formControlPr xmlns="http://schemas.microsoft.com/office/spreadsheetml/2009/9/main" objectType="CheckBox" fmlaLink="B104" lockText="1" noThreeD="1"/>
</file>

<file path=xl/ctrlProps/ctrlProp102.xml><?xml version="1.0" encoding="utf-8"?>
<formControlPr xmlns="http://schemas.microsoft.com/office/spreadsheetml/2009/9/main" objectType="CheckBox" fmlaLink="B105" lockText="1" noThreeD="1"/>
</file>

<file path=xl/ctrlProps/ctrlProp103.xml><?xml version="1.0" encoding="utf-8"?>
<formControlPr xmlns="http://schemas.microsoft.com/office/spreadsheetml/2009/9/main" objectType="CheckBox" fmlaLink="B106" lockText="1" noThreeD="1"/>
</file>

<file path=xl/ctrlProps/ctrlProp104.xml><?xml version="1.0" encoding="utf-8"?>
<formControlPr xmlns="http://schemas.microsoft.com/office/spreadsheetml/2009/9/main" objectType="CheckBox" fmlaLink="B107" lockText="1" noThreeD="1"/>
</file>

<file path=xl/ctrlProps/ctrlProp105.xml><?xml version="1.0" encoding="utf-8"?>
<formControlPr xmlns="http://schemas.microsoft.com/office/spreadsheetml/2009/9/main" objectType="CheckBox" fmlaLink="B108" lockText="1" noThreeD="1"/>
</file>

<file path=xl/ctrlProps/ctrlProp106.xml><?xml version="1.0" encoding="utf-8"?>
<formControlPr xmlns="http://schemas.microsoft.com/office/spreadsheetml/2009/9/main" objectType="CheckBox" fmlaLink="B109" lockText="1" noThreeD="1"/>
</file>

<file path=xl/ctrlProps/ctrlProp107.xml><?xml version="1.0" encoding="utf-8"?>
<formControlPr xmlns="http://schemas.microsoft.com/office/spreadsheetml/2009/9/main" objectType="CheckBox" fmlaLink="B110" lockText="1" noThreeD="1"/>
</file>

<file path=xl/ctrlProps/ctrlProp108.xml><?xml version="1.0" encoding="utf-8"?>
<formControlPr xmlns="http://schemas.microsoft.com/office/spreadsheetml/2009/9/main" objectType="CheckBox" fmlaLink="B111" lockText="1" noThreeD="1"/>
</file>

<file path=xl/ctrlProps/ctrlProp109.xml><?xml version="1.0" encoding="utf-8"?>
<formControlPr xmlns="http://schemas.microsoft.com/office/spreadsheetml/2009/9/main" objectType="CheckBox" fmlaLink="B112" lockText="1" noThreeD="1"/>
</file>

<file path=xl/ctrlProps/ctrlProp110.xml><?xml version="1.0" encoding="utf-8"?>
<formControlPr xmlns="http://schemas.microsoft.com/office/spreadsheetml/2009/9/main" objectType="CheckBox" fmlaLink="B113" lockText="1" noThreeD="1"/>
</file>

<file path=xl/ctrlProps/ctrlProp111.xml><?xml version="1.0" encoding="utf-8"?>
<formControlPr xmlns="http://schemas.microsoft.com/office/spreadsheetml/2009/9/main" objectType="CheckBox" fmlaLink="B114" lockText="1" noThreeD="1"/>
</file>

<file path=xl/ctrlProps/ctrlProp112.xml><?xml version="1.0" encoding="utf-8"?>
<formControlPr xmlns="http://schemas.microsoft.com/office/spreadsheetml/2009/9/main" objectType="CheckBox" fmlaLink="B115" lockText="1" noThreeD="1"/>
</file>

<file path=xl/ctrlProps/ctrlProp113.xml><?xml version="1.0" encoding="utf-8"?>
<formControlPr xmlns="http://schemas.microsoft.com/office/spreadsheetml/2009/9/main" objectType="CheckBox" fmlaLink="B116" lockText="1" noThreeD="1"/>
</file>

<file path=xl/ctrlProps/ctrlProp114.xml><?xml version="1.0" encoding="utf-8"?>
<formControlPr xmlns="http://schemas.microsoft.com/office/spreadsheetml/2009/9/main" objectType="CheckBox" fmlaLink="B117" lockText="1" noThreeD="1"/>
</file>

<file path=xl/ctrlProps/ctrlProp115.xml><?xml version="1.0" encoding="utf-8"?>
<formControlPr xmlns="http://schemas.microsoft.com/office/spreadsheetml/2009/9/main" objectType="CheckBox" fmlaLink="B118" lockText="1" noThreeD="1"/>
</file>

<file path=xl/ctrlProps/ctrlProp116.xml><?xml version="1.0" encoding="utf-8"?>
<formControlPr xmlns="http://schemas.microsoft.com/office/spreadsheetml/2009/9/main" objectType="CheckBox" fmlaLink="B119" lockText="1" noThreeD="1"/>
</file>

<file path=xl/ctrlProps/ctrlProp117.xml><?xml version="1.0" encoding="utf-8"?>
<formControlPr xmlns="http://schemas.microsoft.com/office/spreadsheetml/2009/9/main" objectType="CheckBox" fmlaLink="B120" lockText="1" noThreeD="1"/>
</file>

<file path=xl/ctrlProps/ctrlProp118.xml><?xml version="1.0" encoding="utf-8"?>
<formControlPr xmlns="http://schemas.microsoft.com/office/spreadsheetml/2009/9/main" objectType="CheckBox" fmlaLink="B121" lockText="1" noThreeD="1"/>
</file>

<file path=xl/ctrlProps/ctrlProp119.xml><?xml version="1.0" encoding="utf-8"?>
<formControlPr xmlns="http://schemas.microsoft.com/office/spreadsheetml/2009/9/main" objectType="CheckBox" fmlaLink="B122" lockText="1" noThreeD="1"/>
</file>

<file path=xl/ctrlProps/ctrlProp120.xml><?xml version="1.0" encoding="utf-8"?>
<formControlPr xmlns="http://schemas.microsoft.com/office/spreadsheetml/2009/9/main" objectType="CheckBox" fmlaLink="B123" lockText="1" noThreeD="1"/>
</file>

<file path=xl/ctrlProps/ctrlProp121.xml><?xml version="1.0" encoding="utf-8"?>
<formControlPr xmlns="http://schemas.microsoft.com/office/spreadsheetml/2009/9/main" objectType="CheckBox" fmlaLink="B124" lockText="1" noThreeD="1"/>
</file>

<file path=xl/ctrlProps/ctrlProp122.xml><?xml version="1.0" encoding="utf-8"?>
<formControlPr xmlns="http://schemas.microsoft.com/office/spreadsheetml/2009/9/main" objectType="CheckBox" fmlaLink="B125" lockText="1" noThreeD="1"/>
</file>

<file path=xl/ctrlProps/ctrlProp123.xml><?xml version="1.0" encoding="utf-8"?>
<formControlPr xmlns="http://schemas.microsoft.com/office/spreadsheetml/2009/9/main" objectType="CheckBox" fmlaLink="B126" lockText="1" noThreeD="1"/>
</file>

<file path=xl/ctrlProps/ctrlProp124.xml><?xml version="1.0" encoding="utf-8"?>
<formControlPr xmlns="http://schemas.microsoft.com/office/spreadsheetml/2009/9/main" objectType="CheckBox" fmlaLink="B127" lockText="1" noThreeD="1"/>
</file>

<file path=xl/ctrlProps/ctrlProp125.xml><?xml version="1.0" encoding="utf-8"?>
<formControlPr xmlns="http://schemas.microsoft.com/office/spreadsheetml/2009/9/main" objectType="CheckBox" fmlaLink="B128" lockText="1" noThreeD="1"/>
</file>

<file path=xl/ctrlProps/ctrlProp126.xml><?xml version="1.0" encoding="utf-8"?>
<formControlPr xmlns="http://schemas.microsoft.com/office/spreadsheetml/2009/9/main" objectType="CheckBox" fmlaLink="B129" lockText="1" noThreeD="1"/>
</file>

<file path=xl/ctrlProps/ctrlProp127.xml><?xml version="1.0" encoding="utf-8"?>
<formControlPr xmlns="http://schemas.microsoft.com/office/spreadsheetml/2009/9/main" objectType="CheckBox" fmlaLink="B130" lockText="1" noThreeD="1"/>
</file>

<file path=xl/ctrlProps/ctrlProp128.xml><?xml version="1.0" encoding="utf-8"?>
<formControlPr xmlns="http://schemas.microsoft.com/office/spreadsheetml/2009/9/main" objectType="CheckBox" fmlaLink="B131" lockText="1" noThreeD="1"/>
</file>

<file path=xl/ctrlProps/ctrlProp129.xml><?xml version="1.0" encoding="utf-8"?>
<formControlPr xmlns="http://schemas.microsoft.com/office/spreadsheetml/2009/9/main" objectType="CheckBox" fmlaLink="B132" lockText="1" noThreeD="1"/>
</file>

<file path=xl/ctrlProps/ctrlProp130.xml><?xml version="1.0" encoding="utf-8"?>
<formControlPr xmlns="http://schemas.microsoft.com/office/spreadsheetml/2009/9/main" objectType="CheckBox" fmlaLink="B133" lockText="1" noThreeD="1"/>
</file>

<file path=xl/ctrlProps/ctrlProp131.xml><?xml version="1.0" encoding="utf-8"?>
<formControlPr xmlns="http://schemas.microsoft.com/office/spreadsheetml/2009/9/main" objectType="CheckBox" fmlaLink="B134" lockText="1" noThreeD="1"/>
</file>

<file path=xl/ctrlProps/ctrlProp132.xml><?xml version="1.0" encoding="utf-8"?>
<formControlPr xmlns="http://schemas.microsoft.com/office/spreadsheetml/2009/9/main" objectType="CheckBox" fmlaLink="B135" lockText="1" noThreeD="1"/>
</file>

<file path=xl/ctrlProps/ctrlProp133.xml><?xml version="1.0" encoding="utf-8"?>
<formControlPr xmlns="http://schemas.microsoft.com/office/spreadsheetml/2009/9/main" objectType="CheckBox" fmlaLink="B136" lockText="1" noThreeD="1"/>
</file>

<file path=xl/ctrlProps/ctrlProp134.xml><?xml version="1.0" encoding="utf-8"?>
<formControlPr xmlns="http://schemas.microsoft.com/office/spreadsheetml/2009/9/main" objectType="CheckBox" fmlaLink="B137" lockText="1" noThreeD="1"/>
</file>

<file path=xl/ctrlProps/ctrlProp135.xml><?xml version="1.0" encoding="utf-8"?>
<formControlPr xmlns="http://schemas.microsoft.com/office/spreadsheetml/2009/9/main" objectType="CheckBox" fmlaLink="B138" lockText="1" noThreeD="1"/>
</file>

<file path=xl/ctrlProps/ctrlProp136.xml><?xml version="1.0" encoding="utf-8"?>
<formControlPr xmlns="http://schemas.microsoft.com/office/spreadsheetml/2009/9/main" objectType="CheckBox" fmlaLink="B139" lockText="1" noThreeD="1"/>
</file>

<file path=xl/ctrlProps/ctrlProp137.xml><?xml version="1.0" encoding="utf-8"?>
<formControlPr xmlns="http://schemas.microsoft.com/office/spreadsheetml/2009/9/main" objectType="CheckBox" fmlaLink="B140" lockText="1" noThreeD="1"/>
</file>

<file path=xl/ctrlProps/ctrlProp138.xml><?xml version="1.0" encoding="utf-8"?>
<formControlPr xmlns="http://schemas.microsoft.com/office/spreadsheetml/2009/9/main" objectType="CheckBox" fmlaLink="B141" lockText="1" noThreeD="1"/>
</file>

<file path=xl/ctrlProps/ctrlProp139.xml><?xml version="1.0" encoding="utf-8"?>
<formControlPr xmlns="http://schemas.microsoft.com/office/spreadsheetml/2009/9/main" objectType="CheckBox" fmlaLink="B142" lockText="1" noThreeD="1"/>
</file>

<file path=xl/ctrlProps/ctrlProp140.xml><?xml version="1.0" encoding="utf-8"?>
<formControlPr xmlns="http://schemas.microsoft.com/office/spreadsheetml/2009/9/main" objectType="CheckBox" fmlaLink="B143" lockText="1" noThreeD="1"/>
</file>

<file path=xl/ctrlProps/ctrlProp141.xml><?xml version="1.0" encoding="utf-8"?>
<formControlPr xmlns="http://schemas.microsoft.com/office/spreadsheetml/2009/9/main" objectType="CheckBox" fmlaLink="B144" lockText="1" noThreeD="1"/>
</file>

<file path=xl/ctrlProps/ctrlProp142.xml><?xml version="1.0" encoding="utf-8"?>
<formControlPr xmlns="http://schemas.microsoft.com/office/spreadsheetml/2009/9/main" objectType="CheckBox" fmlaLink="B145" lockText="1" noThreeD="1"/>
</file>

<file path=xl/ctrlProps/ctrlProp143.xml><?xml version="1.0" encoding="utf-8"?>
<formControlPr xmlns="http://schemas.microsoft.com/office/spreadsheetml/2009/9/main" objectType="CheckBox" fmlaLink="B146" lockText="1" noThreeD="1"/>
</file>

<file path=xl/ctrlProps/ctrlProp144.xml><?xml version="1.0" encoding="utf-8"?>
<formControlPr xmlns="http://schemas.microsoft.com/office/spreadsheetml/2009/9/main" objectType="CheckBox" fmlaLink="B147" lockText="1" noThreeD="1"/>
</file>

<file path=xl/ctrlProps/ctrlProp145.xml><?xml version="1.0" encoding="utf-8"?>
<formControlPr xmlns="http://schemas.microsoft.com/office/spreadsheetml/2009/9/main" objectType="CheckBox" fmlaLink="B148" lockText="1" noThreeD="1"/>
</file>

<file path=xl/ctrlProps/ctrlProp146.xml><?xml version="1.0" encoding="utf-8"?>
<formControlPr xmlns="http://schemas.microsoft.com/office/spreadsheetml/2009/9/main" objectType="CheckBox" fmlaLink="B149" lockText="1" noThreeD="1"/>
</file>

<file path=xl/ctrlProps/ctrlProp147.xml><?xml version="1.0" encoding="utf-8"?>
<formControlPr xmlns="http://schemas.microsoft.com/office/spreadsheetml/2009/9/main" objectType="CheckBox" fmlaLink="B150" lockText="1" noThreeD="1"/>
</file>

<file path=xl/ctrlProps/ctrlProp148.xml><?xml version="1.0" encoding="utf-8"?>
<formControlPr xmlns="http://schemas.microsoft.com/office/spreadsheetml/2009/9/main" objectType="CheckBox" fmlaLink="B151" lockText="1" noThreeD="1"/>
</file>

<file path=xl/ctrlProps/ctrlProp149.xml><?xml version="1.0" encoding="utf-8"?>
<formControlPr xmlns="http://schemas.microsoft.com/office/spreadsheetml/2009/9/main" objectType="CheckBox" fmlaLink="B152" lockText="1" noThreeD="1"/>
</file>

<file path=xl/ctrlProps/ctrlProp150.xml><?xml version="1.0" encoding="utf-8"?>
<formControlPr xmlns="http://schemas.microsoft.com/office/spreadsheetml/2009/9/main" objectType="CheckBox" fmlaLink="B153" lockText="1" noThreeD="1"/>
</file>

<file path=xl/ctrlProps/ctrlProp151.xml><?xml version="1.0" encoding="utf-8"?>
<formControlPr xmlns="http://schemas.microsoft.com/office/spreadsheetml/2009/9/main" objectType="CheckBox" fmlaLink="B154" lockText="1" noThreeD="1"/>
</file>

<file path=xl/ctrlProps/ctrlProp152.xml><?xml version="1.0" encoding="utf-8"?>
<formControlPr xmlns="http://schemas.microsoft.com/office/spreadsheetml/2009/9/main" objectType="CheckBox" fmlaLink="B155" lockText="1" noThreeD="1"/>
</file>

<file path=xl/ctrlProps/ctrlProp153.xml><?xml version="1.0" encoding="utf-8"?>
<formControlPr xmlns="http://schemas.microsoft.com/office/spreadsheetml/2009/9/main" objectType="CheckBox" fmlaLink="B156" lockText="1" noThreeD="1"/>
</file>

<file path=xl/ctrlProps/ctrlProp154.xml><?xml version="1.0" encoding="utf-8"?>
<formControlPr xmlns="http://schemas.microsoft.com/office/spreadsheetml/2009/9/main" objectType="CheckBox" fmlaLink="B157" lockText="1" noThreeD="1"/>
</file>

<file path=xl/ctrlProps/ctrlProp155.xml><?xml version="1.0" encoding="utf-8"?>
<formControlPr xmlns="http://schemas.microsoft.com/office/spreadsheetml/2009/9/main" objectType="CheckBox" fmlaLink="B158" lockText="1" noThreeD="1"/>
</file>

<file path=xl/ctrlProps/ctrlProp156.xml><?xml version="1.0" encoding="utf-8"?>
<formControlPr xmlns="http://schemas.microsoft.com/office/spreadsheetml/2009/9/main" objectType="CheckBox" fmlaLink="B159" lockText="1" noThreeD="1"/>
</file>

<file path=xl/ctrlProps/ctrlProp157.xml><?xml version="1.0" encoding="utf-8"?>
<formControlPr xmlns="http://schemas.microsoft.com/office/spreadsheetml/2009/9/main" objectType="CheckBox" fmlaLink="B160" lockText="1" noThreeD="1"/>
</file>

<file path=xl/ctrlProps/ctrlProp158.xml><?xml version="1.0" encoding="utf-8"?>
<formControlPr xmlns="http://schemas.microsoft.com/office/spreadsheetml/2009/9/main" objectType="CheckBox" fmlaLink="B161" lockText="1" noThreeD="1"/>
</file>

<file path=xl/ctrlProps/ctrlProp159.xml><?xml version="1.0" encoding="utf-8"?>
<formControlPr xmlns="http://schemas.microsoft.com/office/spreadsheetml/2009/9/main" objectType="CheckBox" fmlaLink="B162" lockText="1" noThreeD="1"/>
</file>

<file path=xl/ctrlProps/ctrlProp160.xml><?xml version="1.0" encoding="utf-8"?>
<formControlPr xmlns="http://schemas.microsoft.com/office/spreadsheetml/2009/9/main" objectType="CheckBox" fmlaLink="B163" lockText="1" noThreeD="1"/>
</file>

<file path=xl/ctrlProps/ctrlProp161.xml><?xml version="1.0" encoding="utf-8"?>
<formControlPr xmlns="http://schemas.microsoft.com/office/spreadsheetml/2009/9/main" objectType="CheckBox" fmlaLink="B164" lockText="1" noThreeD="1"/>
</file>

<file path=xl/ctrlProps/ctrlProp162.xml><?xml version="1.0" encoding="utf-8"?>
<formControlPr xmlns="http://schemas.microsoft.com/office/spreadsheetml/2009/9/main" objectType="CheckBox" fmlaLink="B165" lockText="1" noThreeD="1"/>
</file>

<file path=xl/ctrlProps/ctrlProp163.xml><?xml version="1.0" encoding="utf-8"?>
<formControlPr xmlns="http://schemas.microsoft.com/office/spreadsheetml/2009/9/main" objectType="CheckBox" fmlaLink="B166" lockText="1" noThreeD="1"/>
</file>

<file path=xl/ctrlProps/ctrlProp164.xml><?xml version="1.0" encoding="utf-8"?>
<formControlPr xmlns="http://schemas.microsoft.com/office/spreadsheetml/2009/9/main" objectType="CheckBox" fmlaLink="B167" lockText="1" noThreeD="1"/>
</file>

<file path=xl/ctrlProps/ctrlProp165.xml><?xml version="1.0" encoding="utf-8"?>
<formControlPr xmlns="http://schemas.microsoft.com/office/spreadsheetml/2009/9/main" objectType="CheckBox" fmlaLink="B168" lockText="1" noThreeD="1"/>
</file>

<file path=xl/ctrlProps/ctrlProp166.xml><?xml version="1.0" encoding="utf-8"?>
<formControlPr xmlns="http://schemas.microsoft.com/office/spreadsheetml/2009/9/main" objectType="CheckBox" fmlaLink="B169" lockText="1" noThreeD="1"/>
</file>

<file path=xl/ctrlProps/ctrlProp167.xml><?xml version="1.0" encoding="utf-8"?>
<formControlPr xmlns="http://schemas.microsoft.com/office/spreadsheetml/2009/9/main" objectType="CheckBox" fmlaLink="B170" lockText="1" noThreeD="1"/>
</file>

<file path=xl/ctrlProps/ctrlProp168.xml><?xml version="1.0" encoding="utf-8"?>
<formControlPr xmlns="http://schemas.microsoft.com/office/spreadsheetml/2009/9/main" objectType="CheckBox" fmlaLink="B171" lockText="1" noThreeD="1"/>
</file>

<file path=xl/ctrlProps/ctrlProp169.xml><?xml version="1.0" encoding="utf-8"?>
<formControlPr xmlns="http://schemas.microsoft.com/office/spreadsheetml/2009/9/main" objectType="CheckBox" fmlaLink="B172" lockText="1" noThreeD="1"/>
</file>

<file path=xl/ctrlProps/ctrlProp170.xml><?xml version="1.0" encoding="utf-8"?>
<formControlPr xmlns="http://schemas.microsoft.com/office/spreadsheetml/2009/9/main" objectType="CheckBox" fmlaLink="B173" lockText="1" noThreeD="1"/>
</file>

<file path=xl/ctrlProps/ctrlProp171.xml><?xml version="1.0" encoding="utf-8"?>
<formControlPr xmlns="http://schemas.microsoft.com/office/spreadsheetml/2009/9/main" objectType="CheckBox" fmlaLink="B174" lockText="1" noThreeD="1"/>
</file>

<file path=xl/ctrlProps/ctrlProp172.xml><?xml version="1.0" encoding="utf-8"?>
<formControlPr xmlns="http://schemas.microsoft.com/office/spreadsheetml/2009/9/main" objectType="CheckBox" fmlaLink="B175" lockText="1" noThreeD="1"/>
</file>

<file path=xl/ctrlProps/ctrlProp173.xml><?xml version="1.0" encoding="utf-8"?>
<formControlPr xmlns="http://schemas.microsoft.com/office/spreadsheetml/2009/9/main" objectType="CheckBox" fmlaLink="B176" lockText="1" noThreeD="1"/>
</file>

<file path=xl/ctrlProps/ctrlProp174.xml><?xml version="1.0" encoding="utf-8"?>
<formControlPr xmlns="http://schemas.microsoft.com/office/spreadsheetml/2009/9/main" objectType="CheckBox" fmlaLink="B177" lockText="1" noThreeD="1"/>
</file>

<file path=xl/ctrlProps/ctrlProp175.xml><?xml version="1.0" encoding="utf-8"?>
<formControlPr xmlns="http://schemas.microsoft.com/office/spreadsheetml/2009/9/main" objectType="CheckBox" fmlaLink="B178" lockText="1" noThreeD="1"/>
</file>

<file path=xl/ctrlProps/ctrlProp176.xml><?xml version="1.0" encoding="utf-8"?>
<formControlPr xmlns="http://schemas.microsoft.com/office/spreadsheetml/2009/9/main" objectType="CheckBox" fmlaLink="B179" lockText="1" noThreeD="1"/>
</file>

<file path=xl/ctrlProps/ctrlProp177.xml><?xml version="1.0" encoding="utf-8"?>
<formControlPr xmlns="http://schemas.microsoft.com/office/spreadsheetml/2009/9/main" objectType="CheckBox" fmlaLink="B180" lockText="1" noThreeD="1"/>
</file>

<file path=xl/ctrlProps/ctrlProp178.xml><?xml version="1.0" encoding="utf-8"?>
<formControlPr xmlns="http://schemas.microsoft.com/office/spreadsheetml/2009/9/main" objectType="CheckBox" fmlaLink="B181" lockText="1" noThreeD="1"/>
</file>

<file path=xl/ctrlProps/ctrlProp179.xml><?xml version="1.0" encoding="utf-8"?>
<formControlPr xmlns="http://schemas.microsoft.com/office/spreadsheetml/2009/9/main" objectType="CheckBox" fmlaLink="B182" lockText="1" noThreeD="1"/>
</file>

<file path=xl/ctrlProps/ctrlProp180.xml><?xml version="1.0" encoding="utf-8"?>
<formControlPr xmlns="http://schemas.microsoft.com/office/spreadsheetml/2009/9/main" objectType="CheckBox" fmlaLink="B183" lockText="1" noThreeD="1"/>
</file>

<file path=xl/ctrlProps/ctrlProp181.xml><?xml version="1.0" encoding="utf-8"?>
<formControlPr xmlns="http://schemas.microsoft.com/office/spreadsheetml/2009/9/main" objectType="CheckBox" fmlaLink="B184" lockText="1" noThreeD="1"/>
</file>

<file path=xl/ctrlProps/ctrlProp182.xml><?xml version="1.0" encoding="utf-8"?>
<formControlPr xmlns="http://schemas.microsoft.com/office/spreadsheetml/2009/9/main" objectType="CheckBox" fmlaLink="B185" lockText="1" noThreeD="1"/>
</file>

<file path=xl/ctrlProps/ctrlProp183.xml><?xml version="1.0" encoding="utf-8"?>
<formControlPr xmlns="http://schemas.microsoft.com/office/spreadsheetml/2009/9/main" objectType="CheckBox" fmlaLink="B186" lockText="1" noThreeD="1"/>
</file>

<file path=xl/ctrlProps/ctrlProp184.xml><?xml version="1.0" encoding="utf-8"?>
<formControlPr xmlns="http://schemas.microsoft.com/office/spreadsheetml/2009/9/main" objectType="CheckBox" fmlaLink="B187" lockText="1" noThreeD="1"/>
</file>

<file path=xl/ctrlProps/ctrlProp185.xml><?xml version="1.0" encoding="utf-8"?>
<formControlPr xmlns="http://schemas.microsoft.com/office/spreadsheetml/2009/9/main" objectType="CheckBox" fmlaLink="B188" lockText="1" noThreeD="1"/>
</file>

<file path=xl/ctrlProps/ctrlProp186.xml><?xml version="1.0" encoding="utf-8"?>
<formControlPr xmlns="http://schemas.microsoft.com/office/spreadsheetml/2009/9/main" objectType="CheckBox" fmlaLink="B189" lockText="1" noThreeD="1"/>
</file>

<file path=xl/ctrlProps/ctrlProp187.xml><?xml version="1.0" encoding="utf-8"?>
<formControlPr xmlns="http://schemas.microsoft.com/office/spreadsheetml/2009/9/main" objectType="CheckBox" fmlaLink="B190" lockText="1" noThreeD="1"/>
</file>

<file path=xl/ctrlProps/ctrlProp188.xml><?xml version="1.0" encoding="utf-8"?>
<formControlPr xmlns="http://schemas.microsoft.com/office/spreadsheetml/2009/9/main" objectType="CheckBox" fmlaLink="B191" lockText="1" noThreeD="1"/>
</file>

<file path=xl/ctrlProps/ctrlProp189.xml><?xml version="1.0" encoding="utf-8"?>
<formControlPr xmlns="http://schemas.microsoft.com/office/spreadsheetml/2009/9/main" objectType="CheckBox" fmlaLink="B192" lockText="1" noThreeD="1"/>
</file>

<file path=xl/ctrlProps/ctrlProp190.xml><?xml version="1.0" encoding="utf-8"?>
<formControlPr xmlns="http://schemas.microsoft.com/office/spreadsheetml/2009/9/main" objectType="CheckBox" fmlaLink="B193" lockText="1" noThreeD="1"/>
</file>

<file path=xl/ctrlProps/ctrlProp191.xml><?xml version="1.0" encoding="utf-8"?>
<formControlPr xmlns="http://schemas.microsoft.com/office/spreadsheetml/2009/9/main" objectType="CheckBox" fmlaLink="B194" lockText="1" noThreeD="1"/>
</file>

<file path=xl/ctrlProps/ctrlProp192.xml><?xml version="1.0" encoding="utf-8"?>
<formControlPr xmlns="http://schemas.microsoft.com/office/spreadsheetml/2009/9/main" objectType="CheckBox" fmlaLink="B195" lockText="1" noThreeD="1"/>
</file>

<file path=xl/ctrlProps/ctrlProp193.xml><?xml version="1.0" encoding="utf-8"?>
<formControlPr xmlns="http://schemas.microsoft.com/office/spreadsheetml/2009/9/main" objectType="CheckBox" fmlaLink="B196" lockText="1" noThreeD="1"/>
</file>

<file path=xl/ctrlProps/ctrlProp194.xml><?xml version="1.0" encoding="utf-8"?>
<formControlPr xmlns="http://schemas.microsoft.com/office/spreadsheetml/2009/9/main" objectType="CheckBox" fmlaLink="B197" lockText="1" noThreeD="1"/>
</file>

<file path=xl/ctrlProps/ctrlProp195.xml><?xml version="1.0" encoding="utf-8"?>
<formControlPr xmlns="http://schemas.microsoft.com/office/spreadsheetml/2009/9/main" objectType="CheckBox" fmlaLink="B198" lockText="1" noThreeD="1"/>
</file>

<file path=xl/ctrlProps/ctrlProp196.xml><?xml version="1.0" encoding="utf-8"?>
<formControlPr xmlns="http://schemas.microsoft.com/office/spreadsheetml/2009/9/main" objectType="CheckBox" fmlaLink="B199" lockText="1" noThreeD="1"/>
</file>

<file path=xl/ctrlProps/ctrlProp197.xml><?xml version="1.0" encoding="utf-8"?>
<formControlPr xmlns="http://schemas.microsoft.com/office/spreadsheetml/2009/9/main" objectType="CheckBox" fmlaLink="B200" lockText="1" noThreeD="1"/>
</file>

<file path=xl/ctrlProps/ctrlProp198.xml><?xml version="1.0" encoding="utf-8"?>
<formControlPr xmlns="http://schemas.microsoft.com/office/spreadsheetml/2009/9/main" objectType="CheckBox" fmlaLink="B201" lockText="1" noThreeD="1"/>
</file>

<file path=xl/ctrlProps/ctrlProp199.xml><?xml version="1.0" encoding="utf-8"?>
<formControlPr xmlns="http://schemas.microsoft.com/office/spreadsheetml/2009/9/main" objectType="CheckBox" fmlaLink="B202" lockText="1" noThreeD="1"/>
</file>

<file path=xl/ctrlProps/ctrlProp200.xml><?xml version="1.0" encoding="utf-8"?>
<formControlPr xmlns="http://schemas.microsoft.com/office/spreadsheetml/2009/9/main" objectType="CheckBox" fmlaLink="B203"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200768</xdr:colOff>
      <xdr:row>1</xdr:row>
      <xdr:rowOff>89958</xdr:rowOff>
    </xdr:from>
    <xdr:to>
      <xdr:col>3</xdr:col>
      <xdr:colOff>366503</xdr:colOff>
      <xdr:row>8</xdr:row>
      <xdr:rowOff>4232</xdr:rowOff>
    </xdr:to>
    <xdr:pic>
      <xdr:nvPicPr>
        <xdr:cNvPr id="2" name="Picture 1" descr="Image result for food resource action center">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73" t="22870" r="11175" b="21524"/>
        <a:stretch/>
      </xdr:blipFill>
      <xdr:spPr bwMode="auto">
        <a:xfrm>
          <a:off x="200768" y="271991"/>
          <a:ext cx="1702435" cy="1188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3</xdr:row>
          <xdr:rowOff>38100</xdr:rowOff>
        </xdr:from>
        <xdr:to>
          <xdr:col>1</xdr:col>
          <xdr:colOff>495300</xdr:colOff>
          <xdr:row>3</xdr:row>
          <xdr:rowOff>177800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0400-00000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xdr:row>
          <xdr:rowOff>38100</xdr:rowOff>
        </xdr:from>
        <xdr:to>
          <xdr:col>1</xdr:col>
          <xdr:colOff>495300</xdr:colOff>
          <xdr:row>4</xdr:row>
          <xdr:rowOff>177800</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400-00000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xdr:row>
          <xdr:rowOff>38100</xdr:rowOff>
        </xdr:from>
        <xdr:to>
          <xdr:col>1</xdr:col>
          <xdr:colOff>495300</xdr:colOff>
          <xdr:row>5</xdr:row>
          <xdr:rowOff>177800</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400-00000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xdr:row>
          <xdr:rowOff>38100</xdr:rowOff>
        </xdr:from>
        <xdr:to>
          <xdr:col>1</xdr:col>
          <xdr:colOff>495300</xdr:colOff>
          <xdr:row>6</xdr:row>
          <xdr:rowOff>177800</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400-00000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xdr:row>
          <xdr:rowOff>38100</xdr:rowOff>
        </xdr:from>
        <xdr:to>
          <xdr:col>1</xdr:col>
          <xdr:colOff>495300</xdr:colOff>
          <xdr:row>7</xdr:row>
          <xdr:rowOff>177800</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0400-00000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xdr:row>
          <xdr:rowOff>38100</xdr:rowOff>
        </xdr:from>
        <xdr:to>
          <xdr:col>1</xdr:col>
          <xdr:colOff>495300</xdr:colOff>
          <xdr:row>8</xdr:row>
          <xdr:rowOff>177800</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0400-00000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xdr:row>
          <xdr:rowOff>38100</xdr:rowOff>
        </xdr:from>
        <xdr:to>
          <xdr:col>1</xdr:col>
          <xdr:colOff>495300</xdr:colOff>
          <xdr:row>9</xdr:row>
          <xdr:rowOff>177800</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4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xdr:row>
          <xdr:rowOff>38100</xdr:rowOff>
        </xdr:from>
        <xdr:to>
          <xdr:col>1</xdr:col>
          <xdr:colOff>495300</xdr:colOff>
          <xdr:row>10</xdr:row>
          <xdr:rowOff>177800</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0400-00000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xdr:row>
          <xdr:rowOff>38100</xdr:rowOff>
        </xdr:from>
        <xdr:to>
          <xdr:col>1</xdr:col>
          <xdr:colOff>495300</xdr:colOff>
          <xdr:row>11</xdr:row>
          <xdr:rowOff>177800</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0400-00000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xdr:row>
          <xdr:rowOff>38100</xdr:rowOff>
        </xdr:from>
        <xdr:to>
          <xdr:col>1</xdr:col>
          <xdr:colOff>495300</xdr:colOff>
          <xdr:row>12</xdr:row>
          <xdr:rowOff>177800</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0400-00000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xdr:row>
          <xdr:rowOff>38100</xdr:rowOff>
        </xdr:from>
        <xdr:to>
          <xdr:col>1</xdr:col>
          <xdr:colOff>495300</xdr:colOff>
          <xdr:row>13</xdr:row>
          <xdr:rowOff>177800</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0400-00000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xdr:row>
          <xdr:rowOff>38100</xdr:rowOff>
        </xdr:from>
        <xdr:to>
          <xdr:col>1</xdr:col>
          <xdr:colOff>495300</xdr:colOff>
          <xdr:row>14</xdr:row>
          <xdr:rowOff>177800</xdr:rowOff>
        </xdr:to>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0400-00000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xdr:row>
          <xdr:rowOff>38100</xdr:rowOff>
        </xdr:from>
        <xdr:to>
          <xdr:col>1</xdr:col>
          <xdr:colOff>495300</xdr:colOff>
          <xdr:row>15</xdr:row>
          <xdr:rowOff>177800</xdr:rowOff>
        </xdr:to>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0400-00001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xdr:row>
          <xdr:rowOff>38100</xdr:rowOff>
        </xdr:from>
        <xdr:to>
          <xdr:col>1</xdr:col>
          <xdr:colOff>495300</xdr:colOff>
          <xdr:row>16</xdr:row>
          <xdr:rowOff>177800</xdr:rowOff>
        </xdr:to>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0400-00001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xdr:row>
          <xdr:rowOff>38100</xdr:rowOff>
        </xdr:from>
        <xdr:to>
          <xdr:col>1</xdr:col>
          <xdr:colOff>495300</xdr:colOff>
          <xdr:row>17</xdr:row>
          <xdr:rowOff>177800</xdr:rowOff>
        </xdr:to>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0400-00001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xdr:row>
          <xdr:rowOff>38100</xdr:rowOff>
        </xdr:from>
        <xdr:to>
          <xdr:col>1</xdr:col>
          <xdr:colOff>495300</xdr:colOff>
          <xdr:row>18</xdr:row>
          <xdr:rowOff>177800</xdr:rowOff>
        </xdr:to>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0400-00001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xdr:row>
          <xdr:rowOff>38100</xdr:rowOff>
        </xdr:from>
        <xdr:to>
          <xdr:col>1</xdr:col>
          <xdr:colOff>495300</xdr:colOff>
          <xdr:row>19</xdr:row>
          <xdr:rowOff>177800</xdr:rowOff>
        </xdr:to>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0400-00001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20</xdr:row>
          <xdr:rowOff>38100</xdr:rowOff>
        </xdr:from>
        <xdr:to>
          <xdr:col>1</xdr:col>
          <xdr:colOff>495300</xdr:colOff>
          <xdr:row>20</xdr:row>
          <xdr:rowOff>177800</xdr:rowOff>
        </xdr:to>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0400-00001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21</xdr:row>
          <xdr:rowOff>38100</xdr:rowOff>
        </xdr:from>
        <xdr:to>
          <xdr:col>1</xdr:col>
          <xdr:colOff>495300</xdr:colOff>
          <xdr:row>21</xdr:row>
          <xdr:rowOff>177800</xdr:rowOff>
        </xdr:to>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0400-00001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22</xdr:row>
          <xdr:rowOff>38100</xdr:rowOff>
        </xdr:from>
        <xdr:to>
          <xdr:col>1</xdr:col>
          <xdr:colOff>495300</xdr:colOff>
          <xdr:row>22</xdr:row>
          <xdr:rowOff>177800</xdr:rowOff>
        </xdr:to>
        <xdr:sp macro="" textlink="">
          <xdr:nvSpPr>
            <xdr:cNvPr id="38935" name="Check Box 23" hidden="1">
              <a:extLst>
                <a:ext uri="{63B3BB69-23CF-44E3-9099-C40C66FF867C}">
                  <a14:compatExt spid="_x0000_s38935"/>
                </a:ext>
                <a:ext uri="{FF2B5EF4-FFF2-40B4-BE49-F238E27FC236}">
                  <a16:creationId xmlns:a16="http://schemas.microsoft.com/office/drawing/2014/main" id="{00000000-0008-0000-0400-00001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23</xdr:row>
          <xdr:rowOff>38100</xdr:rowOff>
        </xdr:from>
        <xdr:to>
          <xdr:col>1</xdr:col>
          <xdr:colOff>495300</xdr:colOff>
          <xdr:row>23</xdr:row>
          <xdr:rowOff>177800</xdr:rowOff>
        </xdr:to>
        <xdr:sp macro="" textlink="">
          <xdr:nvSpPr>
            <xdr:cNvPr id="38936" name="Check Box 24" hidden="1">
              <a:extLst>
                <a:ext uri="{63B3BB69-23CF-44E3-9099-C40C66FF867C}">
                  <a14:compatExt spid="_x0000_s38936"/>
                </a:ext>
                <a:ext uri="{FF2B5EF4-FFF2-40B4-BE49-F238E27FC236}">
                  <a16:creationId xmlns:a16="http://schemas.microsoft.com/office/drawing/2014/main" id="{00000000-0008-0000-0400-00001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24</xdr:row>
          <xdr:rowOff>38100</xdr:rowOff>
        </xdr:from>
        <xdr:to>
          <xdr:col>1</xdr:col>
          <xdr:colOff>495300</xdr:colOff>
          <xdr:row>24</xdr:row>
          <xdr:rowOff>177800</xdr:rowOff>
        </xdr:to>
        <xdr:sp macro="" textlink="">
          <xdr:nvSpPr>
            <xdr:cNvPr id="38937" name="Check Box 25" hidden="1">
              <a:extLst>
                <a:ext uri="{63B3BB69-23CF-44E3-9099-C40C66FF867C}">
                  <a14:compatExt spid="_x0000_s38937"/>
                </a:ext>
                <a:ext uri="{FF2B5EF4-FFF2-40B4-BE49-F238E27FC236}">
                  <a16:creationId xmlns:a16="http://schemas.microsoft.com/office/drawing/2014/main" id="{00000000-0008-0000-0400-00001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25</xdr:row>
          <xdr:rowOff>38100</xdr:rowOff>
        </xdr:from>
        <xdr:to>
          <xdr:col>1</xdr:col>
          <xdr:colOff>495300</xdr:colOff>
          <xdr:row>25</xdr:row>
          <xdr:rowOff>177800</xdr:rowOff>
        </xdr:to>
        <xdr:sp macro="" textlink="">
          <xdr:nvSpPr>
            <xdr:cNvPr id="38938" name="Check Box 26" hidden="1">
              <a:extLst>
                <a:ext uri="{63B3BB69-23CF-44E3-9099-C40C66FF867C}">
                  <a14:compatExt spid="_x0000_s38938"/>
                </a:ext>
                <a:ext uri="{FF2B5EF4-FFF2-40B4-BE49-F238E27FC236}">
                  <a16:creationId xmlns:a16="http://schemas.microsoft.com/office/drawing/2014/main" id="{00000000-0008-0000-0400-00001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26</xdr:row>
          <xdr:rowOff>38100</xdr:rowOff>
        </xdr:from>
        <xdr:to>
          <xdr:col>1</xdr:col>
          <xdr:colOff>495300</xdr:colOff>
          <xdr:row>26</xdr:row>
          <xdr:rowOff>177800</xdr:rowOff>
        </xdr:to>
        <xdr:sp macro="" textlink="">
          <xdr:nvSpPr>
            <xdr:cNvPr id="38939" name="Check Box 27" hidden="1">
              <a:extLst>
                <a:ext uri="{63B3BB69-23CF-44E3-9099-C40C66FF867C}">
                  <a14:compatExt spid="_x0000_s38939"/>
                </a:ext>
                <a:ext uri="{FF2B5EF4-FFF2-40B4-BE49-F238E27FC236}">
                  <a16:creationId xmlns:a16="http://schemas.microsoft.com/office/drawing/2014/main" id="{00000000-0008-0000-0400-00001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27</xdr:row>
          <xdr:rowOff>38100</xdr:rowOff>
        </xdr:from>
        <xdr:to>
          <xdr:col>1</xdr:col>
          <xdr:colOff>495300</xdr:colOff>
          <xdr:row>27</xdr:row>
          <xdr:rowOff>177800</xdr:rowOff>
        </xdr:to>
        <xdr:sp macro="" textlink="">
          <xdr:nvSpPr>
            <xdr:cNvPr id="38940" name="Check Box 28" hidden="1">
              <a:extLst>
                <a:ext uri="{63B3BB69-23CF-44E3-9099-C40C66FF867C}">
                  <a14:compatExt spid="_x0000_s38940"/>
                </a:ext>
                <a:ext uri="{FF2B5EF4-FFF2-40B4-BE49-F238E27FC236}">
                  <a16:creationId xmlns:a16="http://schemas.microsoft.com/office/drawing/2014/main" id="{00000000-0008-0000-0400-00001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28</xdr:row>
          <xdr:rowOff>38100</xdr:rowOff>
        </xdr:from>
        <xdr:to>
          <xdr:col>1</xdr:col>
          <xdr:colOff>495300</xdr:colOff>
          <xdr:row>28</xdr:row>
          <xdr:rowOff>177800</xdr:rowOff>
        </xdr:to>
        <xdr:sp macro="" textlink="">
          <xdr:nvSpPr>
            <xdr:cNvPr id="38941" name="Check Box 29" hidden="1">
              <a:extLst>
                <a:ext uri="{63B3BB69-23CF-44E3-9099-C40C66FF867C}">
                  <a14:compatExt spid="_x0000_s38941"/>
                </a:ext>
                <a:ext uri="{FF2B5EF4-FFF2-40B4-BE49-F238E27FC236}">
                  <a16:creationId xmlns:a16="http://schemas.microsoft.com/office/drawing/2014/main" id="{00000000-0008-0000-0400-00001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29</xdr:row>
          <xdr:rowOff>38100</xdr:rowOff>
        </xdr:from>
        <xdr:to>
          <xdr:col>1</xdr:col>
          <xdr:colOff>495300</xdr:colOff>
          <xdr:row>29</xdr:row>
          <xdr:rowOff>177800</xdr:rowOff>
        </xdr:to>
        <xdr:sp macro="" textlink="">
          <xdr:nvSpPr>
            <xdr:cNvPr id="38942" name="Check Box 30" hidden="1">
              <a:extLst>
                <a:ext uri="{63B3BB69-23CF-44E3-9099-C40C66FF867C}">
                  <a14:compatExt spid="_x0000_s38942"/>
                </a:ext>
                <a:ext uri="{FF2B5EF4-FFF2-40B4-BE49-F238E27FC236}">
                  <a16:creationId xmlns:a16="http://schemas.microsoft.com/office/drawing/2014/main" id="{00000000-0008-0000-0400-00001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30</xdr:row>
          <xdr:rowOff>38100</xdr:rowOff>
        </xdr:from>
        <xdr:to>
          <xdr:col>1</xdr:col>
          <xdr:colOff>495300</xdr:colOff>
          <xdr:row>30</xdr:row>
          <xdr:rowOff>177800</xdr:rowOff>
        </xdr:to>
        <xdr:sp macro="" textlink="">
          <xdr:nvSpPr>
            <xdr:cNvPr id="38943" name="Check Box 31" hidden="1">
              <a:extLst>
                <a:ext uri="{63B3BB69-23CF-44E3-9099-C40C66FF867C}">
                  <a14:compatExt spid="_x0000_s38943"/>
                </a:ext>
                <a:ext uri="{FF2B5EF4-FFF2-40B4-BE49-F238E27FC236}">
                  <a16:creationId xmlns:a16="http://schemas.microsoft.com/office/drawing/2014/main" id="{00000000-0008-0000-0400-00001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31</xdr:row>
          <xdr:rowOff>38100</xdr:rowOff>
        </xdr:from>
        <xdr:to>
          <xdr:col>1</xdr:col>
          <xdr:colOff>495300</xdr:colOff>
          <xdr:row>31</xdr:row>
          <xdr:rowOff>177800</xdr:rowOff>
        </xdr:to>
        <xdr:sp macro="" textlink="">
          <xdr:nvSpPr>
            <xdr:cNvPr id="38944" name="Check Box 32" hidden="1">
              <a:extLst>
                <a:ext uri="{63B3BB69-23CF-44E3-9099-C40C66FF867C}">
                  <a14:compatExt spid="_x0000_s38944"/>
                </a:ext>
                <a:ext uri="{FF2B5EF4-FFF2-40B4-BE49-F238E27FC236}">
                  <a16:creationId xmlns:a16="http://schemas.microsoft.com/office/drawing/2014/main" id="{00000000-0008-0000-0400-00002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32</xdr:row>
          <xdr:rowOff>38100</xdr:rowOff>
        </xdr:from>
        <xdr:to>
          <xdr:col>1</xdr:col>
          <xdr:colOff>495300</xdr:colOff>
          <xdr:row>32</xdr:row>
          <xdr:rowOff>177800</xdr:rowOff>
        </xdr:to>
        <xdr:sp macro="" textlink="">
          <xdr:nvSpPr>
            <xdr:cNvPr id="38945" name="Check Box 33" hidden="1">
              <a:extLst>
                <a:ext uri="{63B3BB69-23CF-44E3-9099-C40C66FF867C}">
                  <a14:compatExt spid="_x0000_s38945"/>
                </a:ext>
                <a:ext uri="{FF2B5EF4-FFF2-40B4-BE49-F238E27FC236}">
                  <a16:creationId xmlns:a16="http://schemas.microsoft.com/office/drawing/2014/main" id="{00000000-0008-0000-0400-00002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33</xdr:row>
          <xdr:rowOff>38100</xdr:rowOff>
        </xdr:from>
        <xdr:to>
          <xdr:col>1</xdr:col>
          <xdr:colOff>495300</xdr:colOff>
          <xdr:row>33</xdr:row>
          <xdr:rowOff>177800</xdr:rowOff>
        </xdr:to>
        <xdr:sp macro="" textlink="">
          <xdr:nvSpPr>
            <xdr:cNvPr id="38946" name="Check Box 34" hidden="1">
              <a:extLst>
                <a:ext uri="{63B3BB69-23CF-44E3-9099-C40C66FF867C}">
                  <a14:compatExt spid="_x0000_s38946"/>
                </a:ext>
                <a:ext uri="{FF2B5EF4-FFF2-40B4-BE49-F238E27FC236}">
                  <a16:creationId xmlns:a16="http://schemas.microsoft.com/office/drawing/2014/main" id="{00000000-0008-0000-0400-00002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34</xdr:row>
          <xdr:rowOff>38100</xdr:rowOff>
        </xdr:from>
        <xdr:to>
          <xdr:col>1</xdr:col>
          <xdr:colOff>495300</xdr:colOff>
          <xdr:row>34</xdr:row>
          <xdr:rowOff>177800</xdr:rowOff>
        </xdr:to>
        <xdr:sp macro="" textlink="">
          <xdr:nvSpPr>
            <xdr:cNvPr id="38947" name="Check Box 35" hidden="1">
              <a:extLst>
                <a:ext uri="{63B3BB69-23CF-44E3-9099-C40C66FF867C}">
                  <a14:compatExt spid="_x0000_s38947"/>
                </a:ext>
                <a:ext uri="{FF2B5EF4-FFF2-40B4-BE49-F238E27FC236}">
                  <a16:creationId xmlns:a16="http://schemas.microsoft.com/office/drawing/2014/main" id="{00000000-0008-0000-0400-00002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35</xdr:row>
          <xdr:rowOff>38100</xdr:rowOff>
        </xdr:from>
        <xdr:to>
          <xdr:col>1</xdr:col>
          <xdr:colOff>495300</xdr:colOff>
          <xdr:row>35</xdr:row>
          <xdr:rowOff>177800</xdr:rowOff>
        </xdr:to>
        <xdr:sp macro="" textlink="">
          <xdr:nvSpPr>
            <xdr:cNvPr id="38948" name="Check Box 36" hidden="1">
              <a:extLst>
                <a:ext uri="{63B3BB69-23CF-44E3-9099-C40C66FF867C}">
                  <a14:compatExt spid="_x0000_s38948"/>
                </a:ext>
                <a:ext uri="{FF2B5EF4-FFF2-40B4-BE49-F238E27FC236}">
                  <a16:creationId xmlns:a16="http://schemas.microsoft.com/office/drawing/2014/main" id="{00000000-0008-0000-0400-00002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36</xdr:row>
          <xdr:rowOff>38100</xdr:rowOff>
        </xdr:from>
        <xdr:to>
          <xdr:col>1</xdr:col>
          <xdr:colOff>495300</xdr:colOff>
          <xdr:row>36</xdr:row>
          <xdr:rowOff>177800</xdr:rowOff>
        </xdr:to>
        <xdr:sp macro="" textlink="">
          <xdr:nvSpPr>
            <xdr:cNvPr id="38949" name="Check Box 37" hidden="1">
              <a:extLst>
                <a:ext uri="{63B3BB69-23CF-44E3-9099-C40C66FF867C}">
                  <a14:compatExt spid="_x0000_s38949"/>
                </a:ext>
                <a:ext uri="{FF2B5EF4-FFF2-40B4-BE49-F238E27FC236}">
                  <a16:creationId xmlns:a16="http://schemas.microsoft.com/office/drawing/2014/main" id="{00000000-0008-0000-0400-00002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37</xdr:row>
          <xdr:rowOff>38100</xdr:rowOff>
        </xdr:from>
        <xdr:to>
          <xdr:col>1</xdr:col>
          <xdr:colOff>495300</xdr:colOff>
          <xdr:row>37</xdr:row>
          <xdr:rowOff>177800</xdr:rowOff>
        </xdr:to>
        <xdr:sp macro="" textlink="">
          <xdr:nvSpPr>
            <xdr:cNvPr id="38950" name="Check Box 38" hidden="1">
              <a:extLst>
                <a:ext uri="{63B3BB69-23CF-44E3-9099-C40C66FF867C}">
                  <a14:compatExt spid="_x0000_s38950"/>
                </a:ext>
                <a:ext uri="{FF2B5EF4-FFF2-40B4-BE49-F238E27FC236}">
                  <a16:creationId xmlns:a16="http://schemas.microsoft.com/office/drawing/2014/main" id="{00000000-0008-0000-0400-00002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38</xdr:row>
          <xdr:rowOff>38100</xdr:rowOff>
        </xdr:from>
        <xdr:to>
          <xdr:col>1</xdr:col>
          <xdr:colOff>495300</xdr:colOff>
          <xdr:row>38</xdr:row>
          <xdr:rowOff>177800</xdr:rowOff>
        </xdr:to>
        <xdr:sp macro="" textlink="">
          <xdr:nvSpPr>
            <xdr:cNvPr id="38951" name="Check Box 39" hidden="1">
              <a:extLst>
                <a:ext uri="{63B3BB69-23CF-44E3-9099-C40C66FF867C}">
                  <a14:compatExt spid="_x0000_s38951"/>
                </a:ext>
                <a:ext uri="{FF2B5EF4-FFF2-40B4-BE49-F238E27FC236}">
                  <a16:creationId xmlns:a16="http://schemas.microsoft.com/office/drawing/2014/main" id="{00000000-0008-0000-0400-00002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39</xdr:row>
          <xdr:rowOff>38100</xdr:rowOff>
        </xdr:from>
        <xdr:to>
          <xdr:col>1</xdr:col>
          <xdr:colOff>495300</xdr:colOff>
          <xdr:row>39</xdr:row>
          <xdr:rowOff>177800</xdr:rowOff>
        </xdr:to>
        <xdr:sp macro="" textlink="">
          <xdr:nvSpPr>
            <xdr:cNvPr id="38952" name="Check Box 40" hidden="1">
              <a:extLst>
                <a:ext uri="{63B3BB69-23CF-44E3-9099-C40C66FF867C}">
                  <a14:compatExt spid="_x0000_s38952"/>
                </a:ext>
                <a:ext uri="{FF2B5EF4-FFF2-40B4-BE49-F238E27FC236}">
                  <a16:creationId xmlns:a16="http://schemas.microsoft.com/office/drawing/2014/main" id="{00000000-0008-0000-0400-00002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40</xdr:row>
          <xdr:rowOff>38100</xdr:rowOff>
        </xdr:from>
        <xdr:to>
          <xdr:col>1</xdr:col>
          <xdr:colOff>495300</xdr:colOff>
          <xdr:row>40</xdr:row>
          <xdr:rowOff>177800</xdr:rowOff>
        </xdr:to>
        <xdr:sp macro="" textlink="">
          <xdr:nvSpPr>
            <xdr:cNvPr id="38953" name="Check Box 41" hidden="1">
              <a:extLst>
                <a:ext uri="{63B3BB69-23CF-44E3-9099-C40C66FF867C}">
                  <a14:compatExt spid="_x0000_s38953"/>
                </a:ext>
                <a:ext uri="{FF2B5EF4-FFF2-40B4-BE49-F238E27FC236}">
                  <a16:creationId xmlns:a16="http://schemas.microsoft.com/office/drawing/2014/main" id="{00000000-0008-0000-0400-00002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41</xdr:row>
          <xdr:rowOff>38100</xdr:rowOff>
        </xdr:from>
        <xdr:to>
          <xdr:col>1</xdr:col>
          <xdr:colOff>495300</xdr:colOff>
          <xdr:row>41</xdr:row>
          <xdr:rowOff>177800</xdr:rowOff>
        </xdr:to>
        <xdr:sp macro="" textlink="">
          <xdr:nvSpPr>
            <xdr:cNvPr id="38954" name="Check Box 42" hidden="1">
              <a:extLst>
                <a:ext uri="{63B3BB69-23CF-44E3-9099-C40C66FF867C}">
                  <a14:compatExt spid="_x0000_s38954"/>
                </a:ext>
                <a:ext uri="{FF2B5EF4-FFF2-40B4-BE49-F238E27FC236}">
                  <a16:creationId xmlns:a16="http://schemas.microsoft.com/office/drawing/2014/main" id="{00000000-0008-0000-0400-00002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42</xdr:row>
          <xdr:rowOff>38100</xdr:rowOff>
        </xdr:from>
        <xdr:to>
          <xdr:col>1</xdr:col>
          <xdr:colOff>495300</xdr:colOff>
          <xdr:row>42</xdr:row>
          <xdr:rowOff>177800</xdr:rowOff>
        </xdr:to>
        <xdr:sp macro="" textlink="">
          <xdr:nvSpPr>
            <xdr:cNvPr id="38955" name="Check Box 43" hidden="1">
              <a:extLst>
                <a:ext uri="{63B3BB69-23CF-44E3-9099-C40C66FF867C}">
                  <a14:compatExt spid="_x0000_s38955"/>
                </a:ext>
                <a:ext uri="{FF2B5EF4-FFF2-40B4-BE49-F238E27FC236}">
                  <a16:creationId xmlns:a16="http://schemas.microsoft.com/office/drawing/2014/main" id="{00000000-0008-0000-0400-00002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43</xdr:row>
          <xdr:rowOff>38100</xdr:rowOff>
        </xdr:from>
        <xdr:to>
          <xdr:col>1</xdr:col>
          <xdr:colOff>495300</xdr:colOff>
          <xdr:row>43</xdr:row>
          <xdr:rowOff>177800</xdr:rowOff>
        </xdr:to>
        <xdr:sp macro="" textlink="">
          <xdr:nvSpPr>
            <xdr:cNvPr id="38956" name="Check Box 44" hidden="1">
              <a:extLst>
                <a:ext uri="{63B3BB69-23CF-44E3-9099-C40C66FF867C}">
                  <a14:compatExt spid="_x0000_s38956"/>
                </a:ext>
                <a:ext uri="{FF2B5EF4-FFF2-40B4-BE49-F238E27FC236}">
                  <a16:creationId xmlns:a16="http://schemas.microsoft.com/office/drawing/2014/main" id="{00000000-0008-0000-0400-00002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44</xdr:row>
          <xdr:rowOff>38100</xdr:rowOff>
        </xdr:from>
        <xdr:to>
          <xdr:col>1</xdr:col>
          <xdr:colOff>495300</xdr:colOff>
          <xdr:row>44</xdr:row>
          <xdr:rowOff>177800</xdr:rowOff>
        </xdr:to>
        <xdr:sp macro="" textlink="">
          <xdr:nvSpPr>
            <xdr:cNvPr id="38957" name="Check Box 45" hidden="1">
              <a:extLst>
                <a:ext uri="{63B3BB69-23CF-44E3-9099-C40C66FF867C}">
                  <a14:compatExt spid="_x0000_s38957"/>
                </a:ext>
                <a:ext uri="{FF2B5EF4-FFF2-40B4-BE49-F238E27FC236}">
                  <a16:creationId xmlns:a16="http://schemas.microsoft.com/office/drawing/2014/main" id="{00000000-0008-0000-0400-00002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45</xdr:row>
          <xdr:rowOff>38100</xdr:rowOff>
        </xdr:from>
        <xdr:to>
          <xdr:col>1</xdr:col>
          <xdr:colOff>495300</xdr:colOff>
          <xdr:row>45</xdr:row>
          <xdr:rowOff>177800</xdr:rowOff>
        </xdr:to>
        <xdr:sp macro="" textlink="">
          <xdr:nvSpPr>
            <xdr:cNvPr id="38958" name="Check Box 46" hidden="1">
              <a:extLst>
                <a:ext uri="{63B3BB69-23CF-44E3-9099-C40C66FF867C}">
                  <a14:compatExt spid="_x0000_s38958"/>
                </a:ext>
                <a:ext uri="{FF2B5EF4-FFF2-40B4-BE49-F238E27FC236}">
                  <a16:creationId xmlns:a16="http://schemas.microsoft.com/office/drawing/2014/main" id="{00000000-0008-0000-0400-00002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46</xdr:row>
          <xdr:rowOff>38100</xdr:rowOff>
        </xdr:from>
        <xdr:to>
          <xdr:col>1</xdr:col>
          <xdr:colOff>495300</xdr:colOff>
          <xdr:row>46</xdr:row>
          <xdr:rowOff>177800</xdr:rowOff>
        </xdr:to>
        <xdr:sp macro="" textlink="">
          <xdr:nvSpPr>
            <xdr:cNvPr id="38959" name="Check Box 47" hidden="1">
              <a:extLst>
                <a:ext uri="{63B3BB69-23CF-44E3-9099-C40C66FF867C}">
                  <a14:compatExt spid="_x0000_s38959"/>
                </a:ext>
                <a:ext uri="{FF2B5EF4-FFF2-40B4-BE49-F238E27FC236}">
                  <a16:creationId xmlns:a16="http://schemas.microsoft.com/office/drawing/2014/main" id="{00000000-0008-0000-0400-00002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47</xdr:row>
          <xdr:rowOff>38100</xdr:rowOff>
        </xdr:from>
        <xdr:to>
          <xdr:col>1</xdr:col>
          <xdr:colOff>495300</xdr:colOff>
          <xdr:row>47</xdr:row>
          <xdr:rowOff>177800</xdr:rowOff>
        </xdr:to>
        <xdr:sp macro="" textlink="">
          <xdr:nvSpPr>
            <xdr:cNvPr id="38960" name="Check Box 48" hidden="1">
              <a:extLst>
                <a:ext uri="{63B3BB69-23CF-44E3-9099-C40C66FF867C}">
                  <a14:compatExt spid="_x0000_s38960"/>
                </a:ext>
                <a:ext uri="{FF2B5EF4-FFF2-40B4-BE49-F238E27FC236}">
                  <a16:creationId xmlns:a16="http://schemas.microsoft.com/office/drawing/2014/main" id="{00000000-0008-0000-0400-00003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48</xdr:row>
          <xdr:rowOff>38100</xdr:rowOff>
        </xdr:from>
        <xdr:to>
          <xdr:col>1</xdr:col>
          <xdr:colOff>495300</xdr:colOff>
          <xdr:row>48</xdr:row>
          <xdr:rowOff>177800</xdr:rowOff>
        </xdr:to>
        <xdr:sp macro="" textlink="">
          <xdr:nvSpPr>
            <xdr:cNvPr id="38961" name="Check Box 49" hidden="1">
              <a:extLst>
                <a:ext uri="{63B3BB69-23CF-44E3-9099-C40C66FF867C}">
                  <a14:compatExt spid="_x0000_s38961"/>
                </a:ext>
                <a:ext uri="{FF2B5EF4-FFF2-40B4-BE49-F238E27FC236}">
                  <a16:creationId xmlns:a16="http://schemas.microsoft.com/office/drawing/2014/main" id="{00000000-0008-0000-0400-00003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49</xdr:row>
          <xdr:rowOff>38100</xdr:rowOff>
        </xdr:from>
        <xdr:to>
          <xdr:col>1</xdr:col>
          <xdr:colOff>495300</xdr:colOff>
          <xdr:row>49</xdr:row>
          <xdr:rowOff>177800</xdr:rowOff>
        </xdr:to>
        <xdr:sp macro="" textlink="">
          <xdr:nvSpPr>
            <xdr:cNvPr id="38962" name="Check Box 50" hidden="1">
              <a:extLst>
                <a:ext uri="{63B3BB69-23CF-44E3-9099-C40C66FF867C}">
                  <a14:compatExt spid="_x0000_s38962"/>
                </a:ext>
                <a:ext uri="{FF2B5EF4-FFF2-40B4-BE49-F238E27FC236}">
                  <a16:creationId xmlns:a16="http://schemas.microsoft.com/office/drawing/2014/main" id="{00000000-0008-0000-0400-00003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50</xdr:row>
          <xdr:rowOff>38100</xdr:rowOff>
        </xdr:from>
        <xdr:to>
          <xdr:col>1</xdr:col>
          <xdr:colOff>495300</xdr:colOff>
          <xdr:row>50</xdr:row>
          <xdr:rowOff>177800</xdr:rowOff>
        </xdr:to>
        <xdr:sp macro="" textlink="">
          <xdr:nvSpPr>
            <xdr:cNvPr id="38963" name="Check Box 51" hidden="1">
              <a:extLst>
                <a:ext uri="{63B3BB69-23CF-44E3-9099-C40C66FF867C}">
                  <a14:compatExt spid="_x0000_s38963"/>
                </a:ext>
                <a:ext uri="{FF2B5EF4-FFF2-40B4-BE49-F238E27FC236}">
                  <a16:creationId xmlns:a16="http://schemas.microsoft.com/office/drawing/2014/main" id="{00000000-0008-0000-0400-00003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51</xdr:row>
          <xdr:rowOff>38100</xdr:rowOff>
        </xdr:from>
        <xdr:to>
          <xdr:col>1</xdr:col>
          <xdr:colOff>495300</xdr:colOff>
          <xdr:row>51</xdr:row>
          <xdr:rowOff>177800</xdr:rowOff>
        </xdr:to>
        <xdr:sp macro="" textlink="">
          <xdr:nvSpPr>
            <xdr:cNvPr id="38964" name="Check Box 52" hidden="1">
              <a:extLst>
                <a:ext uri="{63B3BB69-23CF-44E3-9099-C40C66FF867C}">
                  <a14:compatExt spid="_x0000_s38964"/>
                </a:ext>
                <a:ext uri="{FF2B5EF4-FFF2-40B4-BE49-F238E27FC236}">
                  <a16:creationId xmlns:a16="http://schemas.microsoft.com/office/drawing/2014/main" id="{00000000-0008-0000-0400-00003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52</xdr:row>
          <xdr:rowOff>38100</xdr:rowOff>
        </xdr:from>
        <xdr:to>
          <xdr:col>1</xdr:col>
          <xdr:colOff>495300</xdr:colOff>
          <xdr:row>52</xdr:row>
          <xdr:rowOff>177800</xdr:rowOff>
        </xdr:to>
        <xdr:sp macro="" textlink="">
          <xdr:nvSpPr>
            <xdr:cNvPr id="38965" name="Check Box 53" hidden="1">
              <a:extLst>
                <a:ext uri="{63B3BB69-23CF-44E3-9099-C40C66FF867C}">
                  <a14:compatExt spid="_x0000_s38965"/>
                </a:ext>
                <a:ext uri="{FF2B5EF4-FFF2-40B4-BE49-F238E27FC236}">
                  <a16:creationId xmlns:a16="http://schemas.microsoft.com/office/drawing/2014/main" id="{00000000-0008-0000-0400-00003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53</xdr:row>
          <xdr:rowOff>38100</xdr:rowOff>
        </xdr:from>
        <xdr:to>
          <xdr:col>1</xdr:col>
          <xdr:colOff>495300</xdr:colOff>
          <xdr:row>53</xdr:row>
          <xdr:rowOff>177800</xdr:rowOff>
        </xdr:to>
        <xdr:sp macro="" textlink="">
          <xdr:nvSpPr>
            <xdr:cNvPr id="38966" name="Check Box 54" hidden="1">
              <a:extLst>
                <a:ext uri="{63B3BB69-23CF-44E3-9099-C40C66FF867C}">
                  <a14:compatExt spid="_x0000_s38966"/>
                </a:ext>
                <a:ext uri="{FF2B5EF4-FFF2-40B4-BE49-F238E27FC236}">
                  <a16:creationId xmlns:a16="http://schemas.microsoft.com/office/drawing/2014/main" id="{00000000-0008-0000-0400-00003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54</xdr:row>
          <xdr:rowOff>38100</xdr:rowOff>
        </xdr:from>
        <xdr:to>
          <xdr:col>1</xdr:col>
          <xdr:colOff>495300</xdr:colOff>
          <xdr:row>54</xdr:row>
          <xdr:rowOff>177800</xdr:rowOff>
        </xdr:to>
        <xdr:sp macro="" textlink="">
          <xdr:nvSpPr>
            <xdr:cNvPr id="38967" name="Check Box 55" hidden="1">
              <a:extLst>
                <a:ext uri="{63B3BB69-23CF-44E3-9099-C40C66FF867C}">
                  <a14:compatExt spid="_x0000_s38967"/>
                </a:ext>
                <a:ext uri="{FF2B5EF4-FFF2-40B4-BE49-F238E27FC236}">
                  <a16:creationId xmlns:a16="http://schemas.microsoft.com/office/drawing/2014/main" id="{00000000-0008-0000-0400-00003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55</xdr:row>
          <xdr:rowOff>38100</xdr:rowOff>
        </xdr:from>
        <xdr:to>
          <xdr:col>1</xdr:col>
          <xdr:colOff>495300</xdr:colOff>
          <xdr:row>55</xdr:row>
          <xdr:rowOff>177800</xdr:rowOff>
        </xdr:to>
        <xdr:sp macro="" textlink="">
          <xdr:nvSpPr>
            <xdr:cNvPr id="38968" name="Check Box 56" hidden="1">
              <a:extLst>
                <a:ext uri="{63B3BB69-23CF-44E3-9099-C40C66FF867C}">
                  <a14:compatExt spid="_x0000_s38968"/>
                </a:ext>
                <a:ext uri="{FF2B5EF4-FFF2-40B4-BE49-F238E27FC236}">
                  <a16:creationId xmlns:a16="http://schemas.microsoft.com/office/drawing/2014/main" id="{00000000-0008-0000-0400-00003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56</xdr:row>
          <xdr:rowOff>38100</xdr:rowOff>
        </xdr:from>
        <xdr:to>
          <xdr:col>1</xdr:col>
          <xdr:colOff>495300</xdr:colOff>
          <xdr:row>56</xdr:row>
          <xdr:rowOff>177800</xdr:rowOff>
        </xdr:to>
        <xdr:sp macro="" textlink="">
          <xdr:nvSpPr>
            <xdr:cNvPr id="38969" name="Check Box 57" hidden="1">
              <a:extLst>
                <a:ext uri="{63B3BB69-23CF-44E3-9099-C40C66FF867C}">
                  <a14:compatExt spid="_x0000_s38969"/>
                </a:ext>
                <a:ext uri="{FF2B5EF4-FFF2-40B4-BE49-F238E27FC236}">
                  <a16:creationId xmlns:a16="http://schemas.microsoft.com/office/drawing/2014/main" id="{00000000-0008-0000-0400-00003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57</xdr:row>
          <xdr:rowOff>38100</xdr:rowOff>
        </xdr:from>
        <xdr:to>
          <xdr:col>1</xdr:col>
          <xdr:colOff>495300</xdr:colOff>
          <xdr:row>57</xdr:row>
          <xdr:rowOff>177800</xdr:rowOff>
        </xdr:to>
        <xdr:sp macro="" textlink="">
          <xdr:nvSpPr>
            <xdr:cNvPr id="38970" name="Check Box 58" hidden="1">
              <a:extLst>
                <a:ext uri="{63B3BB69-23CF-44E3-9099-C40C66FF867C}">
                  <a14:compatExt spid="_x0000_s38970"/>
                </a:ext>
                <a:ext uri="{FF2B5EF4-FFF2-40B4-BE49-F238E27FC236}">
                  <a16:creationId xmlns:a16="http://schemas.microsoft.com/office/drawing/2014/main" id="{00000000-0008-0000-0400-00003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58</xdr:row>
          <xdr:rowOff>38100</xdr:rowOff>
        </xdr:from>
        <xdr:to>
          <xdr:col>1</xdr:col>
          <xdr:colOff>495300</xdr:colOff>
          <xdr:row>58</xdr:row>
          <xdr:rowOff>177800</xdr:rowOff>
        </xdr:to>
        <xdr:sp macro="" textlink="">
          <xdr:nvSpPr>
            <xdr:cNvPr id="38971" name="Check Box 59" hidden="1">
              <a:extLst>
                <a:ext uri="{63B3BB69-23CF-44E3-9099-C40C66FF867C}">
                  <a14:compatExt spid="_x0000_s38971"/>
                </a:ext>
                <a:ext uri="{FF2B5EF4-FFF2-40B4-BE49-F238E27FC236}">
                  <a16:creationId xmlns:a16="http://schemas.microsoft.com/office/drawing/2014/main" id="{00000000-0008-0000-0400-00003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59</xdr:row>
          <xdr:rowOff>38100</xdr:rowOff>
        </xdr:from>
        <xdr:to>
          <xdr:col>1</xdr:col>
          <xdr:colOff>495300</xdr:colOff>
          <xdr:row>59</xdr:row>
          <xdr:rowOff>177800</xdr:rowOff>
        </xdr:to>
        <xdr:sp macro="" textlink="">
          <xdr:nvSpPr>
            <xdr:cNvPr id="38972" name="Check Box 60" hidden="1">
              <a:extLst>
                <a:ext uri="{63B3BB69-23CF-44E3-9099-C40C66FF867C}">
                  <a14:compatExt spid="_x0000_s38972"/>
                </a:ext>
                <a:ext uri="{FF2B5EF4-FFF2-40B4-BE49-F238E27FC236}">
                  <a16:creationId xmlns:a16="http://schemas.microsoft.com/office/drawing/2014/main" id="{00000000-0008-0000-0400-00003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60</xdr:row>
          <xdr:rowOff>38100</xdr:rowOff>
        </xdr:from>
        <xdr:to>
          <xdr:col>1</xdr:col>
          <xdr:colOff>495300</xdr:colOff>
          <xdr:row>60</xdr:row>
          <xdr:rowOff>177800</xdr:rowOff>
        </xdr:to>
        <xdr:sp macro="" textlink="">
          <xdr:nvSpPr>
            <xdr:cNvPr id="38973" name="Check Box 61" hidden="1">
              <a:extLst>
                <a:ext uri="{63B3BB69-23CF-44E3-9099-C40C66FF867C}">
                  <a14:compatExt spid="_x0000_s38973"/>
                </a:ext>
                <a:ext uri="{FF2B5EF4-FFF2-40B4-BE49-F238E27FC236}">
                  <a16:creationId xmlns:a16="http://schemas.microsoft.com/office/drawing/2014/main" id="{00000000-0008-0000-0400-00003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61</xdr:row>
          <xdr:rowOff>38100</xdr:rowOff>
        </xdr:from>
        <xdr:to>
          <xdr:col>1</xdr:col>
          <xdr:colOff>495300</xdr:colOff>
          <xdr:row>61</xdr:row>
          <xdr:rowOff>177800</xdr:rowOff>
        </xdr:to>
        <xdr:sp macro="" textlink="">
          <xdr:nvSpPr>
            <xdr:cNvPr id="38974" name="Check Box 62" hidden="1">
              <a:extLst>
                <a:ext uri="{63B3BB69-23CF-44E3-9099-C40C66FF867C}">
                  <a14:compatExt spid="_x0000_s38974"/>
                </a:ext>
                <a:ext uri="{FF2B5EF4-FFF2-40B4-BE49-F238E27FC236}">
                  <a16:creationId xmlns:a16="http://schemas.microsoft.com/office/drawing/2014/main" id="{00000000-0008-0000-0400-00003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62</xdr:row>
          <xdr:rowOff>38100</xdr:rowOff>
        </xdr:from>
        <xdr:to>
          <xdr:col>1</xdr:col>
          <xdr:colOff>495300</xdr:colOff>
          <xdr:row>62</xdr:row>
          <xdr:rowOff>177800</xdr:rowOff>
        </xdr:to>
        <xdr:sp macro="" textlink="">
          <xdr:nvSpPr>
            <xdr:cNvPr id="38975" name="Check Box 63" hidden="1">
              <a:extLst>
                <a:ext uri="{63B3BB69-23CF-44E3-9099-C40C66FF867C}">
                  <a14:compatExt spid="_x0000_s38975"/>
                </a:ext>
                <a:ext uri="{FF2B5EF4-FFF2-40B4-BE49-F238E27FC236}">
                  <a16:creationId xmlns:a16="http://schemas.microsoft.com/office/drawing/2014/main" id="{00000000-0008-0000-0400-00003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63</xdr:row>
          <xdr:rowOff>38100</xdr:rowOff>
        </xdr:from>
        <xdr:to>
          <xdr:col>1</xdr:col>
          <xdr:colOff>495300</xdr:colOff>
          <xdr:row>63</xdr:row>
          <xdr:rowOff>177800</xdr:rowOff>
        </xdr:to>
        <xdr:sp macro="" textlink="">
          <xdr:nvSpPr>
            <xdr:cNvPr id="38976" name="Check Box 64" hidden="1">
              <a:extLst>
                <a:ext uri="{63B3BB69-23CF-44E3-9099-C40C66FF867C}">
                  <a14:compatExt spid="_x0000_s38976"/>
                </a:ext>
                <a:ext uri="{FF2B5EF4-FFF2-40B4-BE49-F238E27FC236}">
                  <a16:creationId xmlns:a16="http://schemas.microsoft.com/office/drawing/2014/main" id="{00000000-0008-0000-0400-00004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64</xdr:row>
          <xdr:rowOff>38100</xdr:rowOff>
        </xdr:from>
        <xdr:to>
          <xdr:col>1</xdr:col>
          <xdr:colOff>495300</xdr:colOff>
          <xdr:row>64</xdr:row>
          <xdr:rowOff>177800</xdr:rowOff>
        </xdr:to>
        <xdr:sp macro="" textlink="">
          <xdr:nvSpPr>
            <xdr:cNvPr id="38977" name="Check Box 65" hidden="1">
              <a:extLst>
                <a:ext uri="{63B3BB69-23CF-44E3-9099-C40C66FF867C}">
                  <a14:compatExt spid="_x0000_s38977"/>
                </a:ext>
                <a:ext uri="{FF2B5EF4-FFF2-40B4-BE49-F238E27FC236}">
                  <a16:creationId xmlns:a16="http://schemas.microsoft.com/office/drawing/2014/main" id="{00000000-0008-0000-0400-00004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65</xdr:row>
          <xdr:rowOff>38100</xdr:rowOff>
        </xdr:from>
        <xdr:to>
          <xdr:col>1</xdr:col>
          <xdr:colOff>495300</xdr:colOff>
          <xdr:row>65</xdr:row>
          <xdr:rowOff>177800</xdr:rowOff>
        </xdr:to>
        <xdr:sp macro="" textlink="">
          <xdr:nvSpPr>
            <xdr:cNvPr id="38978" name="Check Box 66" hidden="1">
              <a:extLst>
                <a:ext uri="{63B3BB69-23CF-44E3-9099-C40C66FF867C}">
                  <a14:compatExt spid="_x0000_s38978"/>
                </a:ext>
                <a:ext uri="{FF2B5EF4-FFF2-40B4-BE49-F238E27FC236}">
                  <a16:creationId xmlns:a16="http://schemas.microsoft.com/office/drawing/2014/main" id="{00000000-0008-0000-0400-00004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66</xdr:row>
          <xdr:rowOff>38100</xdr:rowOff>
        </xdr:from>
        <xdr:to>
          <xdr:col>1</xdr:col>
          <xdr:colOff>495300</xdr:colOff>
          <xdr:row>66</xdr:row>
          <xdr:rowOff>177800</xdr:rowOff>
        </xdr:to>
        <xdr:sp macro="" textlink="">
          <xdr:nvSpPr>
            <xdr:cNvPr id="38979" name="Check Box 67" hidden="1">
              <a:extLst>
                <a:ext uri="{63B3BB69-23CF-44E3-9099-C40C66FF867C}">
                  <a14:compatExt spid="_x0000_s38979"/>
                </a:ext>
                <a:ext uri="{FF2B5EF4-FFF2-40B4-BE49-F238E27FC236}">
                  <a16:creationId xmlns:a16="http://schemas.microsoft.com/office/drawing/2014/main" id="{00000000-0008-0000-0400-00004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67</xdr:row>
          <xdr:rowOff>38100</xdr:rowOff>
        </xdr:from>
        <xdr:to>
          <xdr:col>1</xdr:col>
          <xdr:colOff>495300</xdr:colOff>
          <xdr:row>67</xdr:row>
          <xdr:rowOff>177800</xdr:rowOff>
        </xdr:to>
        <xdr:sp macro="" textlink="">
          <xdr:nvSpPr>
            <xdr:cNvPr id="38980" name="Check Box 68" hidden="1">
              <a:extLst>
                <a:ext uri="{63B3BB69-23CF-44E3-9099-C40C66FF867C}">
                  <a14:compatExt spid="_x0000_s38980"/>
                </a:ext>
                <a:ext uri="{FF2B5EF4-FFF2-40B4-BE49-F238E27FC236}">
                  <a16:creationId xmlns:a16="http://schemas.microsoft.com/office/drawing/2014/main" id="{00000000-0008-0000-0400-00004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68</xdr:row>
          <xdr:rowOff>38100</xdr:rowOff>
        </xdr:from>
        <xdr:to>
          <xdr:col>1</xdr:col>
          <xdr:colOff>495300</xdr:colOff>
          <xdr:row>68</xdr:row>
          <xdr:rowOff>177800</xdr:rowOff>
        </xdr:to>
        <xdr:sp macro="" textlink="">
          <xdr:nvSpPr>
            <xdr:cNvPr id="38981" name="Check Box 69" hidden="1">
              <a:extLst>
                <a:ext uri="{63B3BB69-23CF-44E3-9099-C40C66FF867C}">
                  <a14:compatExt spid="_x0000_s38981"/>
                </a:ext>
                <a:ext uri="{FF2B5EF4-FFF2-40B4-BE49-F238E27FC236}">
                  <a16:creationId xmlns:a16="http://schemas.microsoft.com/office/drawing/2014/main" id="{00000000-0008-0000-0400-00004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69</xdr:row>
          <xdr:rowOff>38100</xdr:rowOff>
        </xdr:from>
        <xdr:to>
          <xdr:col>1</xdr:col>
          <xdr:colOff>495300</xdr:colOff>
          <xdr:row>69</xdr:row>
          <xdr:rowOff>177800</xdr:rowOff>
        </xdr:to>
        <xdr:sp macro="" textlink="">
          <xdr:nvSpPr>
            <xdr:cNvPr id="38982" name="Check Box 70" hidden="1">
              <a:extLst>
                <a:ext uri="{63B3BB69-23CF-44E3-9099-C40C66FF867C}">
                  <a14:compatExt spid="_x0000_s38982"/>
                </a:ext>
                <a:ext uri="{FF2B5EF4-FFF2-40B4-BE49-F238E27FC236}">
                  <a16:creationId xmlns:a16="http://schemas.microsoft.com/office/drawing/2014/main" id="{00000000-0008-0000-0400-00004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70</xdr:row>
          <xdr:rowOff>38100</xdr:rowOff>
        </xdr:from>
        <xdr:to>
          <xdr:col>1</xdr:col>
          <xdr:colOff>495300</xdr:colOff>
          <xdr:row>70</xdr:row>
          <xdr:rowOff>177800</xdr:rowOff>
        </xdr:to>
        <xdr:sp macro="" textlink="">
          <xdr:nvSpPr>
            <xdr:cNvPr id="38983" name="Check Box 71" hidden="1">
              <a:extLst>
                <a:ext uri="{63B3BB69-23CF-44E3-9099-C40C66FF867C}">
                  <a14:compatExt spid="_x0000_s38983"/>
                </a:ext>
                <a:ext uri="{FF2B5EF4-FFF2-40B4-BE49-F238E27FC236}">
                  <a16:creationId xmlns:a16="http://schemas.microsoft.com/office/drawing/2014/main" id="{00000000-0008-0000-0400-00004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71</xdr:row>
          <xdr:rowOff>38100</xdr:rowOff>
        </xdr:from>
        <xdr:to>
          <xdr:col>1</xdr:col>
          <xdr:colOff>495300</xdr:colOff>
          <xdr:row>71</xdr:row>
          <xdr:rowOff>177800</xdr:rowOff>
        </xdr:to>
        <xdr:sp macro="" textlink="">
          <xdr:nvSpPr>
            <xdr:cNvPr id="38984" name="Check Box 72" hidden="1">
              <a:extLst>
                <a:ext uri="{63B3BB69-23CF-44E3-9099-C40C66FF867C}">
                  <a14:compatExt spid="_x0000_s38984"/>
                </a:ext>
                <a:ext uri="{FF2B5EF4-FFF2-40B4-BE49-F238E27FC236}">
                  <a16:creationId xmlns:a16="http://schemas.microsoft.com/office/drawing/2014/main" id="{00000000-0008-0000-0400-00004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72</xdr:row>
          <xdr:rowOff>38100</xdr:rowOff>
        </xdr:from>
        <xdr:to>
          <xdr:col>1</xdr:col>
          <xdr:colOff>495300</xdr:colOff>
          <xdr:row>72</xdr:row>
          <xdr:rowOff>177800</xdr:rowOff>
        </xdr:to>
        <xdr:sp macro="" textlink="">
          <xdr:nvSpPr>
            <xdr:cNvPr id="38985" name="Check Box 73" hidden="1">
              <a:extLst>
                <a:ext uri="{63B3BB69-23CF-44E3-9099-C40C66FF867C}">
                  <a14:compatExt spid="_x0000_s38985"/>
                </a:ext>
                <a:ext uri="{FF2B5EF4-FFF2-40B4-BE49-F238E27FC236}">
                  <a16:creationId xmlns:a16="http://schemas.microsoft.com/office/drawing/2014/main" id="{00000000-0008-0000-0400-00004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73</xdr:row>
          <xdr:rowOff>38100</xdr:rowOff>
        </xdr:from>
        <xdr:to>
          <xdr:col>1</xdr:col>
          <xdr:colOff>495300</xdr:colOff>
          <xdr:row>73</xdr:row>
          <xdr:rowOff>177800</xdr:rowOff>
        </xdr:to>
        <xdr:sp macro="" textlink="">
          <xdr:nvSpPr>
            <xdr:cNvPr id="38986" name="Check Box 74" hidden="1">
              <a:extLst>
                <a:ext uri="{63B3BB69-23CF-44E3-9099-C40C66FF867C}">
                  <a14:compatExt spid="_x0000_s38986"/>
                </a:ext>
                <a:ext uri="{FF2B5EF4-FFF2-40B4-BE49-F238E27FC236}">
                  <a16:creationId xmlns:a16="http://schemas.microsoft.com/office/drawing/2014/main" id="{00000000-0008-0000-0400-00004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74</xdr:row>
          <xdr:rowOff>38100</xdr:rowOff>
        </xdr:from>
        <xdr:to>
          <xdr:col>1</xdr:col>
          <xdr:colOff>495300</xdr:colOff>
          <xdr:row>74</xdr:row>
          <xdr:rowOff>177800</xdr:rowOff>
        </xdr:to>
        <xdr:sp macro="" textlink="">
          <xdr:nvSpPr>
            <xdr:cNvPr id="38987" name="Check Box 75" hidden="1">
              <a:extLst>
                <a:ext uri="{63B3BB69-23CF-44E3-9099-C40C66FF867C}">
                  <a14:compatExt spid="_x0000_s38987"/>
                </a:ext>
                <a:ext uri="{FF2B5EF4-FFF2-40B4-BE49-F238E27FC236}">
                  <a16:creationId xmlns:a16="http://schemas.microsoft.com/office/drawing/2014/main" id="{00000000-0008-0000-0400-00004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75</xdr:row>
          <xdr:rowOff>38100</xdr:rowOff>
        </xdr:from>
        <xdr:to>
          <xdr:col>1</xdr:col>
          <xdr:colOff>495300</xdr:colOff>
          <xdr:row>75</xdr:row>
          <xdr:rowOff>177800</xdr:rowOff>
        </xdr:to>
        <xdr:sp macro="" textlink="">
          <xdr:nvSpPr>
            <xdr:cNvPr id="38988" name="Check Box 76" hidden="1">
              <a:extLst>
                <a:ext uri="{63B3BB69-23CF-44E3-9099-C40C66FF867C}">
                  <a14:compatExt spid="_x0000_s38988"/>
                </a:ext>
                <a:ext uri="{FF2B5EF4-FFF2-40B4-BE49-F238E27FC236}">
                  <a16:creationId xmlns:a16="http://schemas.microsoft.com/office/drawing/2014/main" id="{00000000-0008-0000-0400-00004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76</xdr:row>
          <xdr:rowOff>38100</xdr:rowOff>
        </xdr:from>
        <xdr:to>
          <xdr:col>1</xdr:col>
          <xdr:colOff>495300</xdr:colOff>
          <xdr:row>76</xdr:row>
          <xdr:rowOff>177800</xdr:rowOff>
        </xdr:to>
        <xdr:sp macro="" textlink="">
          <xdr:nvSpPr>
            <xdr:cNvPr id="38989" name="Check Box 77" hidden="1">
              <a:extLst>
                <a:ext uri="{63B3BB69-23CF-44E3-9099-C40C66FF867C}">
                  <a14:compatExt spid="_x0000_s38989"/>
                </a:ext>
                <a:ext uri="{FF2B5EF4-FFF2-40B4-BE49-F238E27FC236}">
                  <a16:creationId xmlns:a16="http://schemas.microsoft.com/office/drawing/2014/main" id="{00000000-0008-0000-0400-00004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77</xdr:row>
          <xdr:rowOff>38100</xdr:rowOff>
        </xdr:from>
        <xdr:to>
          <xdr:col>1</xdr:col>
          <xdr:colOff>495300</xdr:colOff>
          <xdr:row>77</xdr:row>
          <xdr:rowOff>177800</xdr:rowOff>
        </xdr:to>
        <xdr:sp macro="" textlink="">
          <xdr:nvSpPr>
            <xdr:cNvPr id="38990" name="Check Box 78" hidden="1">
              <a:extLst>
                <a:ext uri="{63B3BB69-23CF-44E3-9099-C40C66FF867C}">
                  <a14:compatExt spid="_x0000_s38990"/>
                </a:ext>
                <a:ext uri="{FF2B5EF4-FFF2-40B4-BE49-F238E27FC236}">
                  <a16:creationId xmlns:a16="http://schemas.microsoft.com/office/drawing/2014/main" id="{00000000-0008-0000-0400-00004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78</xdr:row>
          <xdr:rowOff>38100</xdr:rowOff>
        </xdr:from>
        <xdr:to>
          <xdr:col>1</xdr:col>
          <xdr:colOff>495300</xdr:colOff>
          <xdr:row>78</xdr:row>
          <xdr:rowOff>177800</xdr:rowOff>
        </xdr:to>
        <xdr:sp macro="" textlink="">
          <xdr:nvSpPr>
            <xdr:cNvPr id="38991" name="Check Box 79" hidden="1">
              <a:extLst>
                <a:ext uri="{63B3BB69-23CF-44E3-9099-C40C66FF867C}">
                  <a14:compatExt spid="_x0000_s38991"/>
                </a:ext>
                <a:ext uri="{FF2B5EF4-FFF2-40B4-BE49-F238E27FC236}">
                  <a16:creationId xmlns:a16="http://schemas.microsoft.com/office/drawing/2014/main" id="{00000000-0008-0000-0400-00004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79</xdr:row>
          <xdr:rowOff>38100</xdr:rowOff>
        </xdr:from>
        <xdr:to>
          <xdr:col>1</xdr:col>
          <xdr:colOff>495300</xdr:colOff>
          <xdr:row>79</xdr:row>
          <xdr:rowOff>177800</xdr:rowOff>
        </xdr:to>
        <xdr:sp macro="" textlink="">
          <xdr:nvSpPr>
            <xdr:cNvPr id="38992" name="Check Box 80" hidden="1">
              <a:extLst>
                <a:ext uri="{63B3BB69-23CF-44E3-9099-C40C66FF867C}">
                  <a14:compatExt spid="_x0000_s38992"/>
                </a:ext>
                <a:ext uri="{FF2B5EF4-FFF2-40B4-BE49-F238E27FC236}">
                  <a16:creationId xmlns:a16="http://schemas.microsoft.com/office/drawing/2014/main" id="{00000000-0008-0000-0400-00005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80</xdr:row>
          <xdr:rowOff>38100</xdr:rowOff>
        </xdr:from>
        <xdr:to>
          <xdr:col>1</xdr:col>
          <xdr:colOff>495300</xdr:colOff>
          <xdr:row>80</xdr:row>
          <xdr:rowOff>177800</xdr:rowOff>
        </xdr:to>
        <xdr:sp macro="" textlink="">
          <xdr:nvSpPr>
            <xdr:cNvPr id="38993" name="Check Box 81" hidden="1">
              <a:extLst>
                <a:ext uri="{63B3BB69-23CF-44E3-9099-C40C66FF867C}">
                  <a14:compatExt spid="_x0000_s38993"/>
                </a:ext>
                <a:ext uri="{FF2B5EF4-FFF2-40B4-BE49-F238E27FC236}">
                  <a16:creationId xmlns:a16="http://schemas.microsoft.com/office/drawing/2014/main" id="{00000000-0008-0000-0400-00005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81</xdr:row>
          <xdr:rowOff>38100</xdr:rowOff>
        </xdr:from>
        <xdr:to>
          <xdr:col>1</xdr:col>
          <xdr:colOff>495300</xdr:colOff>
          <xdr:row>81</xdr:row>
          <xdr:rowOff>177800</xdr:rowOff>
        </xdr:to>
        <xdr:sp macro="" textlink="">
          <xdr:nvSpPr>
            <xdr:cNvPr id="38994" name="Check Box 82" hidden="1">
              <a:extLst>
                <a:ext uri="{63B3BB69-23CF-44E3-9099-C40C66FF867C}">
                  <a14:compatExt spid="_x0000_s38994"/>
                </a:ext>
                <a:ext uri="{FF2B5EF4-FFF2-40B4-BE49-F238E27FC236}">
                  <a16:creationId xmlns:a16="http://schemas.microsoft.com/office/drawing/2014/main" id="{00000000-0008-0000-0400-00005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82</xdr:row>
          <xdr:rowOff>38100</xdr:rowOff>
        </xdr:from>
        <xdr:to>
          <xdr:col>1</xdr:col>
          <xdr:colOff>495300</xdr:colOff>
          <xdr:row>82</xdr:row>
          <xdr:rowOff>177800</xdr:rowOff>
        </xdr:to>
        <xdr:sp macro="" textlink="">
          <xdr:nvSpPr>
            <xdr:cNvPr id="38995" name="Check Box 83" hidden="1">
              <a:extLst>
                <a:ext uri="{63B3BB69-23CF-44E3-9099-C40C66FF867C}">
                  <a14:compatExt spid="_x0000_s38995"/>
                </a:ext>
                <a:ext uri="{FF2B5EF4-FFF2-40B4-BE49-F238E27FC236}">
                  <a16:creationId xmlns:a16="http://schemas.microsoft.com/office/drawing/2014/main" id="{00000000-0008-0000-0400-00005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83</xdr:row>
          <xdr:rowOff>38100</xdr:rowOff>
        </xdr:from>
        <xdr:to>
          <xdr:col>1</xdr:col>
          <xdr:colOff>495300</xdr:colOff>
          <xdr:row>83</xdr:row>
          <xdr:rowOff>177800</xdr:rowOff>
        </xdr:to>
        <xdr:sp macro="" textlink="">
          <xdr:nvSpPr>
            <xdr:cNvPr id="38996" name="Check Box 84" hidden="1">
              <a:extLst>
                <a:ext uri="{63B3BB69-23CF-44E3-9099-C40C66FF867C}">
                  <a14:compatExt spid="_x0000_s38996"/>
                </a:ext>
                <a:ext uri="{FF2B5EF4-FFF2-40B4-BE49-F238E27FC236}">
                  <a16:creationId xmlns:a16="http://schemas.microsoft.com/office/drawing/2014/main" id="{00000000-0008-0000-0400-00005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84</xdr:row>
          <xdr:rowOff>38100</xdr:rowOff>
        </xdr:from>
        <xdr:to>
          <xdr:col>1</xdr:col>
          <xdr:colOff>495300</xdr:colOff>
          <xdr:row>84</xdr:row>
          <xdr:rowOff>177800</xdr:rowOff>
        </xdr:to>
        <xdr:sp macro="" textlink="">
          <xdr:nvSpPr>
            <xdr:cNvPr id="38997" name="Check Box 85" hidden="1">
              <a:extLst>
                <a:ext uri="{63B3BB69-23CF-44E3-9099-C40C66FF867C}">
                  <a14:compatExt spid="_x0000_s38997"/>
                </a:ext>
                <a:ext uri="{FF2B5EF4-FFF2-40B4-BE49-F238E27FC236}">
                  <a16:creationId xmlns:a16="http://schemas.microsoft.com/office/drawing/2014/main" id="{00000000-0008-0000-0400-00005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85</xdr:row>
          <xdr:rowOff>38100</xdr:rowOff>
        </xdr:from>
        <xdr:to>
          <xdr:col>1</xdr:col>
          <xdr:colOff>495300</xdr:colOff>
          <xdr:row>85</xdr:row>
          <xdr:rowOff>177800</xdr:rowOff>
        </xdr:to>
        <xdr:sp macro="" textlink="">
          <xdr:nvSpPr>
            <xdr:cNvPr id="38998" name="Check Box 86" hidden="1">
              <a:extLst>
                <a:ext uri="{63B3BB69-23CF-44E3-9099-C40C66FF867C}">
                  <a14:compatExt spid="_x0000_s38998"/>
                </a:ext>
                <a:ext uri="{FF2B5EF4-FFF2-40B4-BE49-F238E27FC236}">
                  <a16:creationId xmlns:a16="http://schemas.microsoft.com/office/drawing/2014/main" id="{00000000-0008-0000-0400-00005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86</xdr:row>
          <xdr:rowOff>38100</xdr:rowOff>
        </xdr:from>
        <xdr:to>
          <xdr:col>1</xdr:col>
          <xdr:colOff>495300</xdr:colOff>
          <xdr:row>86</xdr:row>
          <xdr:rowOff>177800</xdr:rowOff>
        </xdr:to>
        <xdr:sp macro="" textlink="">
          <xdr:nvSpPr>
            <xdr:cNvPr id="38999" name="Check Box 87" hidden="1">
              <a:extLst>
                <a:ext uri="{63B3BB69-23CF-44E3-9099-C40C66FF867C}">
                  <a14:compatExt spid="_x0000_s38999"/>
                </a:ext>
                <a:ext uri="{FF2B5EF4-FFF2-40B4-BE49-F238E27FC236}">
                  <a16:creationId xmlns:a16="http://schemas.microsoft.com/office/drawing/2014/main" id="{00000000-0008-0000-0400-00005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87</xdr:row>
          <xdr:rowOff>38100</xdr:rowOff>
        </xdr:from>
        <xdr:to>
          <xdr:col>1</xdr:col>
          <xdr:colOff>495300</xdr:colOff>
          <xdr:row>87</xdr:row>
          <xdr:rowOff>177800</xdr:rowOff>
        </xdr:to>
        <xdr:sp macro="" textlink="">
          <xdr:nvSpPr>
            <xdr:cNvPr id="39000" name="Check Box 88" hidden="1">
              <a:extLst>
                <a:ext uri="{63B3BB69-23CF-44E3-9099-C40C66FF867C}">
                  <a14:compatExt spid="_x0000_s39000"/>
                </a:ext>
                <a:ext uri="{FF2B5EF4-FFF2-40B4-BE49-F238E27FC236}">
                  <a16:creationId xmlns:a16="http://schemas.microsoft.com/office/drawing/2014/main" id="{00000000-0008-0000-0400-00005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88</xdr:row>
          <xdr:rowOff>38100</xdr:rowOff>
        </xdr:from>
        <xdr:to>
          <xdr:col>1</xdr:col>
          <xdr:colOff>495300</xdr:colOff>
          <xdr:row>88</xdr:row>
          <xdr:rowOff>177800</xdr:rowOff>
        </xdr:to>
        <xdr:sp macro="" textlink="">
          <xdr:nvSpPr>
            <xdr:cNvPr id="39001" name="Check Box 89" hidden="1">
              <a:extLst>
                <a:ext uri="{63B3BB69-23CF-44E3-9099-C40C66FF867C}">
                  <a14:compatExt spid="_x0000_s39001"/>
                </a:ext>
                <a:ext uri="{FF2B5EF4-FFF2-40B4-BE49-F238E27FC236}">
                  <a16:creationId xmlns:a16="http://schemas.microsoft.com/office/drawing/2014/main" id="{00000000-0008-0000-0400-00005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89</xdr:row>
          <xdr:rowOff>38100</xdr:rowOff>
        </xdr:from>
        <xdr:to>
          <xdr:col>1</xdr:col>
          <xdr:colOff>495300</xdr:colOff>
          <xdr:row>89</xdr:row>
          <xdr:rowOff>177800</xdr:rowOff>
        </xdr:to>
        <xdr:sp macro="" textlink="">
          <xdr:nvSpPr>
            <xdr:cNvPr id="39002" name="Check Box 90" hidden="1">
              <a:extLst>
                <a:ext uri="{63B3BB69-23CF-44E3-9099-C40C66FF867C}">
                  <a14:compatExt spid="_x0000_s39002"/>
                </a:ext>
                <a:ext uri="{FF2B5EF4-FFF2-40B4-BE49-F238E27FC236}">
                  <a16:creationId xmlns:a16="http://schemas.microsoft.com/office/drawing/2014/main" id="{00000000-0008-0000-0400-00005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90</xdr:row>
          <xdr:rowOff>38100</xdr:rowOff>
        </xdr:from>
        <xdr:to>
          <xdr:col>1</xdr:col>
          <xdr:colOff>495300</xdr:colOff>
          <xdr:row>90</xdr:row>
          <xdr:rowOff>177800</xdr:rowOff>
        </xdr:to>
        <xdr:sp macro="" textlink="">
          <xdr:nvSpPr>
            <xdr:cNvPr id="39003" name="Check Box 91" hidden="1">
              <a:extLst>
                <a:ext uri="{63B3BB69-23CF-44E3-9099-C40C66FF867C}">
                  <a14:compatExt spid="_x0000_s39003"/>
                </a:ext>
                <a:ext uri="{FF2B5EF4-FFF2-40B4-BE49-F238E27FC236}">
                  <a16:creationId xmlns:a16="http://schemas.microsoft.com/office/drawing/2014/main" id="{00000000-0008-0000-0400-00005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91</xdr:row>
          <xdr:rowOff>38100</xdr:rowOff>
        </xdr:from>
        <xdr:to>
          <xdr:col>1</xdr:col>
          <xdr:colOff>495300</xdr:colOff>
          <xdr:row>91</xdr:row>
          <xdr:rowOff>177800</xdr:rowOff>
        </xdr:to>
        <xdr:sp macro="" textlink="">
          <xdr:nvSpPr>
            <xdr:cNvPr id="39004" name="Check Box 92" hidden="1">
              <a:extLst>
                <a:ext uri="{63B3BB69-23CF-44E3-9099-C40C66FF867C}">
                  <a14:compatExt spid="_x0000_s39004"/>
                </a:ext>
                <a:ext uri="{FF2B5EF4-FFF2-40B4-BE49-F238E27FC236}">
                  <a16:creationId xmlns:a16="http://schemas.microsoft.com/office/drawing/2014/main" id="{00000000-0008-0000-0400-00005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92</xdr:row>
          <xdr:rowOff>38100</xdr:rowOff>
        </xdr:from>
        <xdr:to>
          <xdr:col>1</xdr:col>
          <xdr:colOff>495300</xdr:colOff>
          <xdr:row>92</xdr:row>
          <xdr:rowOff>177800</xdr:rowOff>
        </xdr:to>
        <xdr:sp macro="" textlink="">
          <xdr:nvSpPr>
            <xdr:cNvPr id="39005" name="Check Box 93" hidden="1">
              <a:extLst>
                <a:ext uri="{63B3BB69-23CF-44E3-9099-C40C66FF867C}">
                  <a14:compatExt spid="_x0000_s39005"/>
                </a:ext>
                <a:ext uri="{FF2B5EF4-FFF2-40B4-BE49-F238E27FC236}">
                  <a16:creationId xmlns:a16="http://schemas.microsoft.com/office/drawing/2014/main" id="{00000000-0008-0000-0400-00005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93</xdr:row>
          <xdr:rowOff>38100</xdr:rowOff>
        </xdr:from>
        <xdr:to>
          <xdr:col>1</xdr:col>
          <xdr:colOff>495300</xdr:colOff>
          <xdr:row>93</xdr:row>
          <xdr:rowOff>177800</xdr:rowOff>
        </xdr:to>
        <xdr:sp macro="" textlink="">
          <xdr:nvSpPr>
            <xdr:cNvPr id="39006" name="Check Box 94" hidden="1">
              <a:extLst>
                <a:ext uri="{63B3BB69-23CF-44E3-9099-C40C66FF867C}">
                  <a14:compatExt spid="_x0000_s39006"/>
                </a:ext>
                <a:ext uri="{FF2B5EF4-FFF2-40B4-BE49-F238E27FC236}">
                  <a16:creationId xmlns:a16="http://schemas.microsoft.com/office/drawing/2014/main" id="{00000000-0008-0000-0400-00005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94</xdr:row>
          <xdr:rowOff>38100</xdr:rowOff>
        </xdr:from>
        <xdr:to>
          <xdr:col>1</xdr:col>
          <xdr:colOff>495300</xdr:colOff>
          <xdr:row>94</xdr:row>
          <xdr:rowOff>177800</xdr:rowOff>
        </xdr:to>
        <xdr:sp macro="" textlink="">
          <xdr:nvSpPr>
            <xdr:cNvPr id="39007" name="Check Box 95" hidden="1">
              <a:extLst>
                <a:ext uri="{63B3BB69-23CF-44E3-9099-C40C66FF867C}">
                  <a14:compatExt spid="_x0000_s39007"/>
                </a:ext>
                <a:ext uri="{FF2B5EF4-FFF2-40B4-BE49-F238E27FC236}">
                  <a16:creationId xmlns:a16="http://schemas.microsoft.com/office/drawing/2014/main" id="{00000000-0008-0000-0400-00005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95</xdr:row>
          <xdr:rowOff>38100</xdr:rowOff>
        </xdr:from>
        <xdr:to>
          <xdr:col>1</xdr:col>
          <xdr:colOff>495300</xdr:colOff>
          <xdr:row>95</xdr:row>
          <xdr:rowOff>177800</xdr:rowOff>
        </xdr:to>
        <xdr:sp macro="" textlink="">
          <xdr:nvSpPr>
            <xdr:cNvPr id="39008" name="Check Box 96" hidden="1">
              <a:extLst>
                <a:ext uri="{63B3BB69-23CF-44E3-9099-C40C66FF867C}">
                  <a14:compatExt spid="_x0000_s39008"/>
                </a:ext>
                <a:ext uri="{FF2B5EF4-FFF2-40B4-BE49-F238E27FC236}">
                  <a16:creationId xmlns:a16="http://schemas.microsoft.com/office/drawing/2014/main" id="{00000000-0008-0000-0400-00006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96</xdr:row>
          <xdr:rowOff>38100</xdr:rowOff>
        </xdr:from>
        <xdr:to>
          <xdr:col>1</xdr:col>
          <xdr:colOff>495300</xdr:colOff>
          <xdr:row>96</xdr:row>
          <xdr:rowOff>177800</xdr:rowOff>
        </xdr:to>
        <xdr:sp macro="" textlink="">
          <xdr:nvSpPr>
            <xdr:cNvPr id="39009" name="Check Box 97" hidden="1">
              <a:extLst>
                <a:ext uri="{63B3BB69-23CF-44E3-9099-C40C66FF867C}">
                  <a14:compatExt spid="_x0000_s39009"/>
                </a:ext>
                <a:ext uri="{FF2B5EF4-FFF2-40B4-BE49-F238E27FC236}">
                  <a16:creationId xmlns:a16="http://schemas.microsoft.com/office/drawing/2014/main" id="{00000000-0008-0000-0400-00006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97</xdr:row>
          <xdr:rowOff>38100</xdr:rowOff>
        </xdr:from>
        <xdr:to>
          <xdr:col>1</xdr:col>
          <xdr:colOff>495300</xdr:colOff>
          <xdr:row>97</xdr:row>
          <xdr:rowOff>177800</xdr:rowOff>
        </xdr:to>
        <xdr:sp macro="" textlink="">
          <xdr:nvSpPr>
            <xdr:cNvPr id="39010" name="Check Box 98" hidden="1">
              <a:extLst>
                <a:ext uri="{63B3BB69-23CF-44E3-9099-C40C66FF867C}">
                  <a14:compatExt spid="_x0000_s39010"/>
                </a:ext>
                <a:ext uri="{FF2B5EF4-FFF2-40B4-BE49-F238E27FC236}">
                  <a16:creationId xmlns:a16="http://schemas.microsoft.com/office/drawing/2014/main" id="{00000000-0008-0000-0400-00006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98</xdr:row>
          <xdr:rowOff>38100</xdr:rowOff>
        </xdr:from>
        <xdr:to>
          <xdr:col>1</xdr:col>
          <xdr:colOff>495300</xdr:colOff>
          <xdr:row>98</xdr:row>
          <xdr:rowOff>177800</xdr:rowOff>
        </xdr:to>
        <xdr:sp macro="" textlink="">
          <xdr:nvSpPr>
            <xdr:cNvPr id="39011" name="Check Box 99" hidden="1">
              <a:extLst>
                <a:ext uri="{63B3BB69-23CF-44E3-9099-C40C66FF867C}">
                  <a14:compatExt spid="_x0000_s39011"/>
                </a:ext>
                <a:ext uri="{FF2B5EF4-FFF2-40B4-BE49-F238E27FC236}">
                  <a16:creationId xmlns:a16="http://schemas.microsoft.com/office/drawing/2014/main" id="{00000000-0008-0000-0400-00006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99</xdr:row>
          <xdr:rowOff>38100</xdr:rowOff>
        </xdr:from>
        <xdr:to>
          <xdr:col>1</xdr:col>
          <xdr:colOff>495300</xdr:colOff>
          <xdr:row>99</xdr:row>
          <xdr:rowOff>177800</xdr:rowOff>
        </xdr:to>
        <xdr:sp macro="" textlink="">
          <xdr:nvSpPr>
            <xdr:cNvPr id="39012" name="Check Box 100" hidden="1">
              <a:extLst>
                <a:ext uri="{63B3BB69-23CF-44E3-9099-C40C66FF867C}">
                  <a14:compatExt spid="_x0000_s39012"/>
                </a:ext>
                <a:ext uri="{FF2B5EF4-FFF2-40B4-BE49-F238E27FC236}">
                  <a16:creationId xmlns:a16="http://schemas.microsoft.com/office/drawing/2014/main" id="{00000000-0008-0000-0400-00006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100</xdr:row>
          <xdr:rowOff>38100</xdr:rowOff>
        </xdr:from>
        <xdr:to>
          <xdr:col>1</xdr:col>
          <xdr:colOff>495300</xdr:colOff>
          <xdr:row>100</xdr:row>
          <xdr:rowOff>177800</xdr:rowOff>
        </xdr:to>
        <xdr:sp macro="" textlink="">
          <xdr:nvSpPr>
            <xdr:cNvPr id="39013" name="Check Box 101" hidden="1">
              <a:extLst>
                <a:ext uri="{63B3BB69-23CF-44E3-9099-C40C66FF867C}">
                  <a14:compatExt spid="_x0000_s39013"/>
                </a:ext>
                <a:ext uri="{FF2B5EF4-FFF2-40B4-BE49-F238E27FC236}">
                  <a16:creationId xmlns:a16="http://schemas.microsoft.com/office/drawing/2014/main" id="{00000000-0008-0000-0400-00006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101</xdr:row>
          <xdr:rowOff>38100</xdr:rowOff>
        </xdr:from>
        <xdr:to>
          <xdr:col>1</xdr:col>
          <xdr:colOff>495300</xdr:colOff>
          <xdr:row>101</xdr:row>
          <xdr:rowOff>177800</xdr:rowOff>
        </xdr:to>
        <xdr:sp macro="" textlink="">
          <xdr:nvSpPr>
            <xdr:cNvPr id="39014" name="Check Box 102" hidden="1">
              <a:extLst>
                <a:ext uri="{63B3BB69-23CF-44E3-9099-C40C66FF867C}">
                  <a14:compatExt spid="_x0000_s39014"/>
                </a:ext>
                <a:ext uri="{FF2B5EF4-FFF2-40B4-BE49-F238E27FC236}">
                  <a16:creationId xmlns:a16="http://schemas.microsoft.com/office/drawing/2014/main" id="{00000000-0008-0000-0400-00006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102</xdr:row>
          <xdr:rowOff>38100</xdr:rowOff>
        </xdr:from>
        <xdr:to>
          <xdr:col>1</xdr:col>
          <xdr:colOff>495300</xdr:colOff>
          <xdr:row>102</xdr:row>
          <xdr:rowOff>177800</xdr:rowOff>
        </xdr:to>
        <xdr:sp macro="" textlink="">
          <xdr:nvSpPr>
            <xdr:cNvPr id="39015" name="Check Box 103" hidden="1">
              <a:extLst>
                <a:ext uri="{63B3BB69-23CF-44E3-9099-C40C66FF867C}">
                  <a14:compatExt spid="_x0000_s39015"/>
                </a:ext>
                <a:ext uri="{FF2B5EF4-FFF2-40B4-BE49-F238E27FC236}">
                  <a16:creationId xmlns:a16="http://schemas.microsoft.com/office/drawing/2014/main" id="{00000000-0008-0000-0400-00006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103</xdr:row>
          <xdr:rowOff>38100</xdr:rowOff>
        </xdr:from>
        <xdr:to>
          <xdr:col>1</xdr:col>
          <xdr:colOff>495300</xdr:colOff>
          <xdr:row>103</xdr:row>
          <xdr:rowOff>177800</xdr:rowOff>
        </xdr:to>
        <xdr:sp macro="" textlink="">
          <xdr:nvSpPr>
            <xdr:cNvPr id="39016" name="Check Box 104" hidden="1">
              <a:extLst>
                <a:ext uri="{63B3BB69-23CF-44E3-9099-C40C66FF867C}">
                  <a14:compatExt spid="_x0000_s39016"/>
                </a:ext>
                <a:ext uri="{FF2B5EF4-FFF2-40B4-BE49-F238E27FC236}">
                  <a16:creationId xmlns:a16="http://schemas.microsoft.com/office/drawing/2014/main" id="{00000000-0008-0000-0400-00006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104</xdr:row>
          <xdr:rowOff>38100</xdr:rowOff>
        </xdr:from>
        <xdr:to>
          <xdr:col>1</xdr:col>
          <xdr:colOff>495300</xdr:colOff>
          <xdr:row>104</xdr:row>
          <xdr:rowOff>177800</xdr:rowOff>
        </xdr:to>
        <xdr:sp macro="" textlink="">
          <xdr:nvSpPr>
            <xdr:cNvPr id="39017" name="Check Box 105" hidden="1">
              <a:extLst>
                <a:ext uri="{63B3BB69-23CF-44E3-9099-C40C66FF867C}">
                  <a14:compatExt spid="_x0000_s39017"/>
                </a:ext>
                <a:ext uri="{FF2B5EF4-FFF2-40B4-BE49-F238E27FC236}">
                  <a16:creationId xmlns:a16="http://schemas.microsoft.com/office/drawing/2014/main" id="{00000000-0008-0000-0400-00006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105</xdr:row>
          <xdr:rowOff>38100</xdr:rowOff>
        </xdr:from>
        <xdr:to>
          <xdr:col>1</xdr:col>
          <xdr:colOff>495300</xdr:colOff>
          <xdr:row>105</xdr:row>
          <xdr:rowOff>177800</xdr:rowOff>
        </xdr:to>
        <xdr:sp macro="" textlink="">
          <xdr:nvSpPr>
            <xdr:cNvPr id="39018" name="Check Box 106" hidden="1">
              <a:extLst>
                <a:ext uri="{63B3BB69-23CF-44E3-9099-C40C66FF867C}">
                  <a14:compatExt spid="_x0000_s39018"/>
                </a:ext>
                <a:ext uri="{FF2B5EF4-FFF2-40B4-BE49-F238E27FC236}">
                  <a16:creationId xmlns:a16="http://schemas.microsoft.com/office/drawing/2014/main" id="{00000000-0008-0000-0400-00006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106</xdr:row>
          <xdr:rowOff>38100</xdr:rowOff>
        </xdr:from>
        <xdr:to>
          <xdr:col>1</xdr:col>
          <xdr:colOff>495300</xdr:colOff>
          <xdr:row>106</xdr:row>
          <xdr:rowOff>177800</xdr:rowOff>
        </xdr:to>
        <xdr:sp macro="" textlink="">
          <xdr:nvSpPr>
            <xdr:cNvPr id="39019" name="Check Box 107" hidden="1">
              <a:extLst>
                <a:ext uri="{63B3BB69-23CF-44E3-9099-C40C66FF867C}">
                  <a14:compatExt spid="_x0000_s39019"/>
                </a:ext>
                <a:ext uri="{FF2B5EF4-FFF2-40B4-BE49-F238E27FC236}">
                  <a16:creationId xmlns:a16="http://schemas.microsoft.com/office/drawing/2014/main" id="{00000000-0008-0000-0400-00006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107</xdr:row>
          <xdr:rowOff>38100</xdr:rowOff>
        </xdr:from>
        <xdr:to>
          <xdr:col>1</xdr:col>
          <xdr:colOff>495300</xdr:colOff>
          <xdr:row>107</xdr:row>
          <xdr:rowOff>177800</xdr:rowOff>
        </xdr:to>
        <xdr:sp macro="" textlink="">
          <xdr:nvSpPr>
            <xdr:cNvPr id="39020" name="Check Box 108" hidden="1">
              <a:extLst>
                <a:ext uri="{63B3BB69-23CF-44E3-9099-C40C66FF867C}">
                  <a14:compatExt spid="_x0000_s39020"/>
                </a:ext>
                <a:ext uri="{FF2B5EF4-FFF2-40B4-BE49-F238E27FC236}">
                  <a16:creationId xmlns:a16="http://schemas.microsoft.com/office/drawing/2014/main" id="{00000000-0008-0000-0400-00006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108</xdr:row>
          <xdr:rowOff>38100</xdr:rowOff>
        </xdr:from>
        <xdr:to>
          <xdr:col>1</xdr:col>
          <xdr:colOff>495300</xdr:colOff>
          <xdr:row>108</xdr:row>
          <xdr:rowOff>177800</xdr:rowOff>
        </xdr:to>
        <xdr:sp macro="" textlink="">
          <xdr:nvSpPr>
            <xdr:cNvPr id="39021" name="Check Box 109" hidden="1">
              <a:extLst>
                <a:ext uri="{63B3BB69-23CF-44E3-9099-C40C66FF867C}">
                  <a14:compatExt spid="_x0000_s39021"/>
                </a:ext>
                <a:ext uri="{FF2B5EF4-FFF2-40B4-BE49-F238E27FC236}">
                  <a16:creationId xmlns:a16="http://schemas.microsoft.com/office/drawing/2014/main" id="{00000000-0008-0000-0400-00006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109</xdr:row>
          <xdr:rowOff>38100</xdr:rowOff>
        </xdr:from>
        <xdr:to>
          <xdr:col>1</xdr:col>
          <xdr:colOff>495300</xdr:colOff>
          <xdr:row>109</xdr:row>
          <xdr:rowOff>177800</xdr:rowOff>
        </xdr:to>
        <xdr:sp macro="" textlink="">
          <xdr:nvSpPr>
            <xdr:cNvPr id="39022" name="Check Box 110" hidden="1">
              <a:extLst>
                <a:ext uri="{63B3BB69-23CF-44E3-9099-C40C66FF867C}">
                  <a14:compatExt spid="_x0000_s39022"/>
                </a:ext>
                <a:ext uri="{FF2B5EF4-FFF2-40B4-BE49-F238E27FC236}">
                  <a16:creationId xmlns:a16="http://schemas.microsoft.com/office/drawing/2014/main" id="{00000000-0008-0000-0400-00006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110</xdr:row>
          <xdr:rowOff>38100</xdr:rowOff>
        </xdr:from>
        <xdr:to>
          <xdr:col>1</xdr:col>
          <xdr:colOff>495300</xdr:colOff>
          <xdr:row>110</xdr:row>
          <xdr:rowOff>177800</xdr:rowOff>
        </xdr:to>
        <xdr:sp macro="" textlink="">
          <xdr:nvSpPr>
            <xdr:cNvPr id="39023" name="Check Box 111" hidden="1">
              <a:extLst>
                <a:ext uri="{63B3BB69-23CF-44E3-9099-C40C66FF867C}">
                  <a14:compatExt spid="_x0000_s39023"/>
                </a:ext>
                <a:ext uri="{FF2B5EF4-FFF2-40B4-BE49-F238E27FC236}">
                  <a16:creationId xmlns:a16="http://schemas.microsoft.com/office/drawing/2014/main" id="{00000000-0008-0000-0400-00006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111</xdr:row>
          <xdr:rowOff>38100</xdr:rowOff>
        </xdr:from>
        <xdr:to>
          <xdr:col>1</xdr:col>
          <xdr:colOff>495300</xdr:colOff>
          <xdr:row>111</xdr:row>
          <xdr:rowOff>177800</xdr:rowOff>
        </xdr:to>
        <xdr:sp macro="" textlink="">
          <xdr:nvSpPr>
            <xdr:cNvPr id="39024" name="Check Box 112" hidden="1">
              <a:extLst>
                <a:ext uri="{63B3BB69-23CF-44E3-9099-C40C66FF867C}">
                  <a14:compatExt spid="_x0000_s39024"/>
                </a:ext>
                <a:ext uri="{FF2B5EF4-FFF2-40B4-BE49-F238E27FC236}">
                  <a16:creationId xmlns:a16="http://schemas.microsoft.com/office/drawing/2014/main" id="{00000000-0008-0000-0400-00007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112</xdr:row>
          <xdr:rowOff>38100</xdr:rowOff>
        </xdr:from>
        <xdr:to>
          <xdr:col>1</xdr:col>
          <xdr:colOff>495300</xdr:colOff>
          <xdr:row>112</xdr:row>
          <xdr:rowOff>177800</xdr:rowOff>
        </xdr:to>
        <xdr:sp macro="" textlink="">
          <xdr:nvSpPr>
            <xdr:cNvPr id="39025" name="Check Box 113" hidden="1">
              <a:extLst>
                <a:ext uri="{63B3BB69-23CF-44E3-9099-C40C66FF867C}">
                  <a14:compatExt spid="_x0000_s39025"/>
                </a:ext>
                <a:ext uri="{FF2B5EF4-FFF2-40B4-BE49-F238E27FC236}">
                  <a16:creationId xmlns:a16="http://schemas.microsoft.com/office/drawing/2014/main" id="{00000000-0008-0000-0400-00007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113</xdr:row>
          <xdr:rowOff>38100</xdr:rowOff>
        </xdr:from>
        <xdr:to>
          <xdr:col>1</xdr:col>
          <xdr:colOff>495300</xdr:colOff>
          <xdr:row>113</xdr:row>
          <xdr:rowOff>177800</xdr:rowOff>
        </xdr:to>
        <xdr:sp macro="" textlink="">
          <xdr:nvSpPr>
            <xdr:cNvPr id="39026" name="Check Box 114" hidden="1">
              <a:extLst>
                <a:ext uri="{63B3BB69-23CF-44E3-9099-C40C66FF867C}">
                  <a14:compatExt spid="_x0000_s39026"/>
                </a:ext>
                <a:ext uri="{FF2B5EF4-FFF2-40B4-BE49-F238E27FC236}">
                  <a16:creationId xmlns:a16="http://schemas.microsoft.com/office/drawing/2014/main" id="{00000000-0008-0000-0400-00007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114</xdr:row>
          <xdr:rowOff>38100</xdr:rowOff>
        </xdr:from>
        <xdr:to>
          <xdr:col>1</xdr:col>
          <xdr:colOff>495300</xdr:colOff>
          <xdr:row>114</xdr:row>
          <xdr:rowOff>177800</xdr:rowOff>
        </xdr:to>
        <xdr:sp macro="" textlink="">
          <xdr:nvSpPr>
            <xdr:cNvPr id="39027" name="Check Box 115" hidden="1">
              <a:extLst>
                <a:ext uri="{63B3BB69-23CF-44E3-9099-C40C66FF867C}">
                  <a14:compatExt spid="_x0000_s39027"/>
                </a:ext>
                <a:ext uri="{FF2B5EF4-FFF2-40B4-BE49-F238E27FC236}">
                  <a16:creationId xmlns:a16="http://schemas.microsoft.com/office/drawing/2014/main" id="{00000000-0008-0000-0400-00007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115</xdr:row>
          <xdr:rowOff>38100</xdr:rowOff>
        </xdr:from>
        <xdr:to>
          <xdr:col>1</xdr:col>
          <xdr:colOff>495300</xdr:colOff>
          <xdr:row>115</xdr:row>
          <xdr:rowOff>177800</xdr:rowOff>
        </xdr:to>
        <xdr:sp macro="" textlink="">
          <xdr:nvSpPr>
            <xdr:cNvPr id="39028" name="Check Box 116" hidden="1">
              <a:extLst>
                <a:ext uri="{63B3BB69-23CF-44E3-9099-C40C66FF867C}">
                  <a14:compatExt spid="_x0000_s39028"/>
                </a:ext>
                <a:ext uri="{FF2B5EF4-FFF2-40B4-BE49-F238E27FC236}">
                  <a16:creationId xmlns:a16="http://schemas.microsoft.com/office/drawing/2014/main" id="{00000000-0008-0000-0400-00007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116</xdr:row>
          <xdr:rowOff>38100</xdr:rowOff>
        </xdr:from>
        <xdr:to>
          <xdr:col>1</xdr:col>
          <xdr:colOff>495300</xdr:colOff>
          <xdr:row>116</xdr:row>
          <xdr:rowOff>177800</xdr:rowOff>
        </xdr:to>
        <xdr:sp macro="" textlink="">
          <xdr:nvSpPr>
            <xdr:cNvPr id="39029" name="Check Box 117" hidden="1">
              <a:extLst>
                <a:ext uri="{63B3BB69-23CF-44E3-9099-C40C66FF867C}">
                  <a14:compatExt spid="_x0000_s39029"/>
                </a:ext>
                <a:ext uri="{FF2B5EF4-FFF2-40B4-BE49-F238E27FC236}">
                  <a16:creationId xmlns:a16="http://schemas.microsoft.com/office/drawing/2014/main" id="{00000000-0008-0000-0400-00007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117</xdr:row>
          <xdr:rowOff>38100</xdr:rowOff>
        </xdr:from>
        <xdr:to>
          <xdr:col>1</xdr:col>
          <xdr:colOff>495300</xdr:colOff>
          <xdr:row>117</xdr:row>
          <xdr:rowOff>177800</xdr:rowOff>
        </xdr:to>
        <xdr:sp macro="" textlink="">
          <xdr:nvSpPr>
            <xdr:cNvPr id="39030" name="Check Box 118" hidden="1">
              <a:extLst>
                <a:ext uri="{63B3BB69-23CF-44E3-9099-C40C66FF867C}">
                  <a14:compatExt spid="_x0000_s39030"/>
                </a:ext>
                <a:ext uri="{FF2B5EF4-FFF2-40B4-BE49-F238E27FC236}">
                  <a16:creationId xmlns:a16="http://schemas.microsoft.com/office/drawing/2014/main" id="{00000000-0008-0000-0400-00007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118</xdr:row>
          <xdr:rowOff>38100</xdr:rowOff>
        </xdr:from>
        <xdr:to>
          <xdr:col>1</xdr:col>
          <xdr:colOff>495300</xdr:colOff>
          <xdr:row>118</xdr:row>
          <xdr:rowOff>177800</xdr:rowOff>
        </xdr:to>
        <xdr:sp macro="" textlink="">
          <xdr:nvSpPr>
            <xdr:cNvPr id="39031" name="Check Box 119" hidden="1">
              <a:extLst>
                <a:ext uri="{63B3BB69-23CF-44E3-9099-C40C66FF867C}">
                  <a14:compatExt spid="_x0000_s39031"/>
                </a:ext>
                <a:ext uri="{FF2B5EF4-FFF2-40B4-BE49-F238E27FC236}">
                  <a16:creationId xmlns:a16="http://schemas.microsoft.com/office/drawing/2014/main" id="{00000000-0008-0000-0400-00007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119</xdr:row>
          <xdr:rowOff>38100</xdr:rowOff>
        </xdr:from>
        <xdr:to>
          <xdr:col>1</xdr:col>
          <xdr:colOff>495300</xdr:colOff>
          <xdr:row>119</xdr:row>
          <xdr:rowOff>177800</xdr:rowOff>
        </xdr:to>
        <xdr:sp macro="" textlink="">
          <xdr:nvSpPr>
            <xdr:cNvPr id="39032" name="Check Box 120" hidden="1">
              <a:extLst>
                <a:ext uri="{63B3BB69-23CF-44E3-9099-C40C66FF867C}">
                  <a14:compatExt spid="_x0000_s39032"/>
                </a:ext>
                <a:ext uri="{FF2B5EF4-FFF2-40B4-BE49-F238E27FC236}">
                  <a16:creationId xmlns:a16="http://schemas.microsoft.com/office/drawing/2014/main" id="{00000000-0008-0000-0400-00007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120</xdr:row>
          <xdr:rowOff>38100</xdr:rowOff>
        </xdr:from>
        <xdr:to>
          <xdr:col>1</xdr:col>
          <xdr:colOff>495300</xdr:colOff>
          <xdr:row>120</xdr:row>
          <xdr:rowOff>177800</xdr:rowOff>
        </xdr:to>
        <xdr:sp macro="" textlink="">
          <xdr:nvSpPr>
            <xdr:cNvPr id="39033" name="Check Box 121" hidden="1">
              <a:extLst>
                <a:ext uri="{63B3BB69-23CF-44E3-9099-C40C66FF867C}">
                  <a14:compatExt spid="_x0000_s39033"/>
                </a:ext>
                <a:ext uri="{FF2B5EF4-FFF2-40B4-BE49-F238E27FC236}">
                  <a16:creationId xmlns:a16="http://schemas.microsoft.com/office/drawing/2014/main" id="{00000000-0008-0000-0400-00007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121</xdr:row>
          <xdr:rowOff>38100</xdr:rowOff>
        </xdr:from>
        <xdr:to>
          <xdr:col>1</xdr:col>
          <xdr:colOff>495300</xdr:colOff>
          <xdr:row>121</xdr:row>
          <xdr:rowOff>177800</xdr:rowOff>
        </xdr:to>
        <xdr:sp macro="" textlink="">
          <xdr:nvSpPr>
            <xdr:cNvPr id="39034" name="Check Box 122" hidden="1">
              <a:extLst>
                <a:ext uri="{63B3BB69-23CF-44E3-9099-C40C66FF867C}">
                  <a14:compatExt spid="_x0000_s39034"/>
                </a:ext>
                <a:ext uri="{FF2B5EF4-FFF2-40B4-BE49-F238E27FC236}">
                  <a16:creationId xmlns:a16="http://schemas.microsoft.com/office/drawing/2014/main" id="{00000000-0008-0000-0400-00007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122</xdr:row>
          <xdr:rowOff>38100</xdr:rowOff>
        </xdr:from>
        <xdr:to>
          <xdr:col>1</xdr:col>
          <xdr:colOff>495300</xdr:colOff>
          <xdr:row>122</xdr:row>
          <xdr:rowOff>177800</xdr:rowOff>
        </xdr:to>
        <xdr:sp macro="" textlink="">
          <xdr:nvSpPr>
            <xdr:cNvPr id="39035" name="Check Box 123" hidden="1">
              <a:extLst>
                <a:ext uri="{63B3BB69-23CF-44E3-9099-C40C66FF867C}">
                  <a14:compatExt spid="_x0000_s39035"/>
                </a:ext>
                <a:ext uri="{FF2B5EF4-FFF2-40B4-BE49-F238E27FC236}">
                  <a16:creationId xmlns:a16="http://schemas.microsoft.com/office/drawing/2014/main" id="{00000000-0008-0000-0400-00007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123</xdr:row>
          <xdr:rowOff>38100</xdr:rowOff>
        </xdr:from>
        <xdr:to>
          <xdr:col>1</xdr:col>
          <xdr:colOff>495300</xdr:colOff>
          <xdr:row>123</xdr:row>
          <xdr:rowOff>177800</xdr:rowOff>
        </xdr:to>
        <xdr:sp macro="" textlink="">
          <xdr:nvSpPr>
            <xdr:cNvPr id="39036" name="Check Box 124" hidden="1">
              <a:extLst>
                <a:ext uri="{63B3BB69-23CF-44E3-9099-C40C66FF867C}">
                  <a14:compatExt spid="_x0000_s39036"/>
                </a:ext>
                <a:ext uri="{FF2B5EF4-FFF2-40B4-BE49-F238E27FC236}">
                  <a16:creationId xmlns:a16="http://schemas.microsoft.com/office/drawing/2014/main" id="{00000000-0008-0000-0400-00007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124</xdr:row>
          <xdr:rowOff>38100</xdr:rowOff>
        </xdr:from>
        <xdr:to>
          <xdr:col>1</xdr:col>
          <xdr:colOff>495300</xdr:colOff>
          <xdr:row>124</xdr:row>
          <xdr:rowOff>177800</xdr:rowOff>
        </xdr:to>
        <xdr:sp macro="" textlink="">
          <xdr:nvSpPr>
            <xdr:cNvPr id="39037" name="Check Box 125" hidden="1">
              <a:extLst>
                <a:ext uri="{63B3BB69-23CF-44E3-9099-C40C66FF867C}">
                  <a14:compatExt spid="_x0000_s39037"/>
                </a:ext>
                <a:ext uri="{FF2B5EF4-FFF2-40B4-BE49-F238E27FC236}">
                  <a16:creationId xmlns:a16="http://schemas.microsoft.com/office/drawing/2014/main" id="{00000000-0008-0000-0400-00007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125</xdr:row>
          <xdr:rowOff>38100</xdr:rowOff>
        </xdr:from>
        <xdr:to>
          <xdr:col>1</xdr:col>
          <xdr:colOff>495300</xdr:colOff>
          <xdr:row>125</xdr:row>
          <xdr:rowOff>177800</xdr:rowOff>
        </xdr:to>
        <xdr:sp macro="" textlink="">
          <xdr:nvSpPr>
            <xdr:cNvPr id="39038" name="Check Box 126" hidden="1">
              <a:extLst>
                <a:ext uri="{63B3BB69-23CF-44E3-9099-C40C66FF867C}">
                  <a14:compatExt spid="_x0000_s39038"/>
                </a:ext>
                <a:ext uri="{FF2B5EF4-FFF2-40B4-BE49-F238E27FC236}">
                  <a16:creationId xmlns:a16="http://schemas.microsoft.com/office/drawing/2014/main" id="{00000000-0008-0000-0400-00007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126</xdr:row>
          <xdr:rowOff>38100</xdr:rowOff>
        </xdr:from>
        <xdr:to>
          <xdr:col>1</xdr:col>
          <xdr:colOff>495300</xdr:colOff>
          <xdr:row>126</xdr:row>
          <xdr:rowOff>177800</xdr:rowOff>
        </xdr:to>
        <xdr:sp macro="" textlink="">
          <xdr:nvSpPr>
            <xdr:cNvPr id="39039" name="Check Box 127" hidden="1">
              <a:extLst>
                <a:ext uri="{63B3BB69-23CF-44E3-9099-C40C66FF867C}">
                  <a14:compatExt spid="_x0000_s39039"/>
                </a:ext>
                <a:ext uri="{FF2B5EF4-FFF2-40B4-BE49-F238E27FC236}">
                  <a16:creationId xmlns:a16="http://schemas.microsoft.com/office/drawing/2014/main" id="{00000000-0008-0000-0400-00007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127</xdr:row>
          <xdr:rowOff>38100</xdr:rowOff>
        </xdr:from>
        <xdr:to>
          <xdr:col>1</xdr:col>
          <xdr:colOff>495300</xdr:colOff>
          <xdr:row>127</xdr:row>
          <xdr:rowOff>177800</xdr:rowOff>
        </xdr:to>
        <xdr:sp macro="" textlink="">
          <xdr:nvSpPr>
            <xdr:cNvPr id="39040" name="Check Box 128" hidden="1">
              <a:extLst>
                <a:ext uri="{63B3BB69-23CF-44E3-9099-C40C66FF867C}">
                  <a14:compatExt spid="_x0000_s39040"/>
                </a:ext>
                <a:ext uri="{FF2B5EF4-FFF2-40B4-BE49-F238E27FC236}">
                  <a16:creationId xmlns:a16="http://schemas.microsoft.com/office/drawing/2014/main" id="{00000000-0008-0000-0400-00008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128</xdr:row>
          <xdr:rowOff>38100</xdr:rowOff>
        </xdr:from>
        <xdr:to>
          <xdr:col>1</xdr:col>
          <xdr:colOff>495300</xdr:colOff>
          <xdr:row>128</xdr:row>
          <xdr:rowOff>177800</xdr:rowOff>
        </xdr:to>
        <xdr:sp macro="" textlink="">
          <xdr:nvSpPr>
            <xdr:cNvPr id="39041" name="Check Box 129" hidden="1">
              <a:extLst>
                <a:ext uri="{63B3BB69-23CF-44E3-9099-C40C66FF867C}">
                  <a14:compatExt spid="_x0000_s39041"/>
                </a:ext>
                <a:ext uri="{FF2B5EF4-FFF2-40B4-BE49-F238E27FC236}">
                  <a16:creationId xmlns:a16="http://schemas.microsoft.com/office/drawing/2014/main" id="{00000000-0008-0000-0400-00008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129</xdr:row>
          <xdr:rowOff>38100</xdr:rowOff>
        </xdr:from>
        <xdr:to>
          <xdr:col>1</xdr:col>
          <xdr:colOff>495300</xdr:colOff>
          <xdr:row>129</xdr:row>
          <xdr:rowOff>177800</xdr:rowOff>
        </xdr:to>
        <xdr:sp macro="" textlink="">
          <xdr:nvSpPr>
            <xdr:cNvPr id="39042" name="Check Box 130" hidden="1">
              <a:extLst>
                <a:ext uri="{63B3BB69-23CF-44E3-9099-C40C66FF867C}">
                  <a14:compatExt spid="_x0000_s39042"/>
                </a:ext>
                <a:ext uri="{FF2B5EF4-FFF2-40B4-BE49-F238E27FC236}">
                  <a16:creationId xmlns:a16="http://schemas.microsoft.com/office/drawing/2014/main" id="{00000000-0008-0000-0400-00008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130</xdr:row>
          <xdr:rowOff>38100</xdr:rowOff>
        </xdr:from>
        <xdr:to>
          <xdr:col>1</xdr:col>
          <xdr:colOff>495300</xdr:colOff>
          <xdr:row>130</xdr:row>
          <xdr:rowOff>177800</xdr:rowOff>
        </xdr:to>
        <xdr:sp macro="" textlink="">
          <xdr:nvSpPr>
            <xdr:cNvPr id="39043" name="Check Box 131" hidden="1">
              <a:extLst>
                <a:ext uri="{63B3BB69-23CF-44E3-9099-C40C66FF867C}">
                  <a14:compatExt spid="_x0000_s39043"/>
                </a:ext>
                <a:ext uri="{FF2B5EF4-FFF2-40B4-BE49-F238E27FC236}">
                  <a16:creationId xmlns:a16="http://schemas.microsoft.com/office/drawing/2014/main" id="{00000000-0008-0000-0400-00008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131</xdr:row>
          <xdr:rowOff>38100</xdr:rowOff>
        </xdr:from>
        <xdr:to>
          <xdr:col>1</xdr:col>
          <xdr:colOff>495300</xdr:colOff>
          <xdr:row>131</xdr:row>
          <xdr:rowOff>177800</xdr:rowOff>
        </xdr:to>
        <xdr:sp macro="" textlink="">
          <xdr:nvSpPr>
            <xdr:cNvPr id="39044" name="Check Box 132" hidden="1">
              <a:extLst>
                <a:ext uri="{63B3BB69-23CF-44E3-9099-C40C66FF867C}">
                  <a14:compatExt spid="_x0000_s39044"/>
                </a:ext>
                <a:ext uri="{FF2B5EF4-FFF2-40B4-BE49-F238E27FC236}">
                  <a16:creationId xmlns:a16="http://schemas.microsoft.com/office/drawing/2014/main" id="{00000000-0008-0000-0400-00008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132</xdr:row>
          <xdr:rowOff>38100</xdr:rowOff>
        </xdr:from>
        <xdr:to>
          <xdr:col>1</xdr:col>
          <xdr:colOff>495300</xdr:colOff>
          <xdr:row>132</xdr:row>
          <xdr:rowOff>177800</xdr:rowOff>
        </xdr:to>
        <xdr:sp macro="" textlink="">
          <xdr:nvSpPr>
            <xdr:cNvPr id="39045" name="Check Box 133" hidden="1">
              <a:extLst>
                <a:ext uri="{63B3BB69-23CF-44E3-9099-C40C66FF867C}">
                  <a14:compatExt spid="_x0000_s39045"/>
                </a:ext>
                <a:ext uri="{FF2B5EF4-FFF2-40B4-BE49-F238E27FC236}">
                  <a16:creationId xmlns:a16="http://schemas.microsoft.com/office/drawing/2014/main" id="{00000000-0008-0000-0400-00008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133</xdr:row>
          <xdr:rowOff>38100</xdr:rowOff>
        </xdr:from>
        <xdr:to>
          <xdr:col>1</xdr:col>
          <xdr:colOff>495300</xdr:colOff>
          <xdr:row>133</xdr:row>
          <xdr:rowOff>177800</xdr:rowOff>
        </xdr:to>
        <xdr:sp macro="" textlink="">
          <xdr:nvSpPr>
            <xdr:cNvPr id="39046" name="Check Box 134" hidden="1">
              <a:extLst>
                <a:ext uri="{63B3BB69-23CF-44E3-9099-C40C66FF867C}">
                  <a14:compatExt spid="_x0000_s39046"/>
                </a:ext>
                <a:ext uri="{FF2B5EF4-FFF2-40B4-BE49-F238E27FC236}">
                  <a16:creationId xmlns:a16="http://schemas.microsoft.com/office/drawing/2014/main" id="{00000000-0008-0000-0400-00008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134</xdr:row>
          <xdr:rowOff>38100</xdr:rowOff>
        </xdr:from>
        <xdr:to>
          <xdr:col>1</xdr:col>
          <xdr:colOff>495300</xdr:colOff>
          <xdr:row>134</xdr:row>
          <xdr:rowOff>177800</xdr:rowOff>
        </xdr:to>
        <xdr:sp macro="" textlink="">
          <xdr:nvSpPr>
            <xdr:cNvPr id="39047" name="Check Box 135" hidden="1">
              <a:extLst>
                <a:ext uri="{63B3BB69-23CF-44E3-9099-C40C66FF867C}">
                  <a14:compatExt spid="_x0000_s39047"/>
                </a:ext>
                <a:ext uri="{FF2B5EF4-FFF2-40B4-BE49-F238E27FC236}">
                  <a16:creationId xmlns:a16="http://schemas.microsoft.com/office/drawing/2014/main" id="{00000000-0008-0000-0400-00008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135</xdr:row>
          <xdr:rowOff>38100</xdr:rowOff>
        </xdr:from>
        <xdr:to>
          <xdr:col>1</xdr:col>
          <xdr:colOff>495300</xdr:colOff>
          <xdr:row>135</xdr:row>
          <xdr:rowOff>177800</xdr:rowOff>
        </xdr:to>
        <xdr:sp macro="" textlink="">
          <xdr:nvSpPr>
            <xdr:cNvPr id="39048" name="Check Box 136" hidden="1">
              <a:extLst>
                <a:ext uri="{63B3BB69-23CF-44E3-9099-C40C66FF867C}">
                  <a14:compatExt spid="_x0000_s39048"/>
                </a:ext>
                <a:ext uri="{FF2B5EF4-FFF2-40B4-BE49-F238E27FC236}">
                  <a16:creationId xmlns:a16="http://schemas.microsoft.com/office/drawing/2014/main" id="{00000000-0008-0000-0400-00008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136</xdr:row>
          <xdr:rowOff>38100</xdr:rowOff>
        </xdr:from>
        <xdr:to>
          <xdr:col>1</xdr:col>
          <xdr:colOff>495300</xdr:colOff>
          <xdr:row>136</xdr:row>
          <xdr:rowOff>177800</xdr:rowOff>
        </xdr:to>
        <xdr:sp macro="" textlink="">
          <xdr:nvSpPr>
            <xdr:cNvPr id="39049" name="Check Box 137" hidden="1">
              <a:extLst>
                <a:ext uri="{63B3BB69-23CF-44E3-9099-C40C66FF867C}">
                  <a14:compatExt spid="_x0000_s39049"/>
                </a:ext>
                <a:ext uri="{FF2B5EF4-FFF2-40B4-BE49-F238E27FC236}">
                  <a16:creationId xmlns:a16="http://schemas.microsoft.com/office/drawing/2014/main" id="{00000000-0008-0000-0400-00008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137</xdr:row>
          <xdr:rowOff>38100</xdr:rowOff>
        </xdr:from>
        <xdr:to>
          <xdr:col>1</xdr:col>
          <xdr:colOff>495300</xdr:colOff>
          <xdr:row>137</xdr:row>
          <xdr:rowOff>177800</xdr:rowOff>
        </xdr:to>
        <xdr:sp macro="" textlink="">
          <xdr:nvSpPr>
            <xdr:cNvPr id="39050" name="Check Box 138" hidden="1">
              <a:extLst>
                <a:ext uri="{63B3BB69-23CF-44E3-9099-C40C66FF867C}">
                  <a14:compatExt spid="_x0000_s39050"/>
                </a:ext>
                <a:ext uri="{FF2B5EF4-FFF2-40B4-BE49-F238E27FC236}">
                  <a16:creationId xmlns:a16="http://schemas.microsoft.com/office/drawing/2014/main" id="{00000000-0008-0000-0400-00008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138</xdr:row>
          <xdr:rowOff>38100</xdr:rowOff>
        </xdr:from>
        <xdr:to>
          <xdr:col>1</xdr:col>
          <xdr:colOff>495300</xdr:colOff>
          <xdr:row>138</xdr:row>
          <xdr:rowOff>177800</xdr:rowOff>
        </xdr:to>
        <xdr:sp macro="" textlink="">
          <xdr:nvSpPr>
            <xdr:cNvPr id="39051" name="Check Box 139" hidden="1">
              <a:extLst>
                <a:ext uri="{63B3BB69-23CF-44E3-9099-C40C66FF867C}">
                  <a14:compatExt spid="_x0000_s39051"/>
                </a:ext>
                <a:ext uri="{FF2B5EF4-FFF2-40B4-BE49-F238E27FC236}">
                  <a16:creationId xmlns:a16="http://schemas.microsoft.com/office/drawing/2014/main" id="{00000000-0008-0000-0400-00008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139</xdr:row>
          <xdr:rowOff>38100</xdr:rowOff>
        </xdr:from>
        <xdr:to>
          <xdr:col>1</xdr:col>
          <xdr:colOff>495300</xdr:colOff>
          <xdr:row>139</xdr:row>
          <xdr:rowOff>177800</xdr:rowOff>
        </xdr:to>
        <xdr:sp macro="" textlink="">
          <xdr:nvSpPr>
            <xdr:cNvPr id="39052" name="Check Box 140" hidden="1">
              <a:extLst>
                <a:ext uri="{63B3BB69-23CF-44E3-9099-C40C66FF867C}">
                  <a14:compatExt spid="_x0000_s39052"/>
                </a:ext>
                <a:ext uri="{FF2B5EF4-FFF2-40B4-BE49-F238E27FC236}">
                  <a16:creationId xmlns:a16="http://schemas.microsoft.com/office/drawing/2014/main" id="{00000000-0008-0000-0400-00008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140</xdr:row>
          <xdr:rowOff>38100</xdr:rowOff>
        </xdr:from>
        <xdr:to>
          <xdr:col>1</xdr:col>
          <xdr:colOff>495300</xdr:colOff>
          <xdr:row>140</xdr:row>
          <xdr:rowOff>177800</xdr:rowOff>
        </xdr:to>
        <xdr:sp macro="" textlink="">
          <xdr:nvSpPr>
            <xdr:cNvPr id="39053" name="Check Box 141" hidden="1">
              <a:extLst>
                <a:ext uri="{63B3BB69-23CF-44E3-9099-C40C66FF867C}">
                  <a14:compatExt spid="_x0000_s39053"/>
                </a:ext>
                <a:ext uri="{FF2B5EF4-FFF2-40B4-BE49-F238E27FC236}">
                  <a16:creationId xmlns:a16="http://schemas.microsoft.com/office/drawing/2014/main" id="{00000000-0008-0000-0400-00008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141</xdr:row>
          <xdr:rowOff>38100</xdr:rowOff>
        </xdr:from>
        <xdr:to>
          <xdr:col>1</xdr:col>
          <xdr:colOff>495300</xdr:colOff>
          <xdr:row>141</xdr:row>
          <xdr:rowOff>177800</xdr:rowOff>
        </xdr:to>
        <xdr:sp macro="" textlink="">
          <xdr:nvSpPr>
            <xdr:cNvPr id="39054" name="Check Box 142" hidden="1">
              <a:extLst>
                <a:ext uri="{63B3BB69-23CF-44E3-9099-C40C66FF867C}">
                  <a14:compatExt spid="_x0000_s39054"/>
                </a:ext>
                <a:ext uri="{FF2B5EF4-FFF2-40B4-BE49-F238E27FC236}">
                  <a16:creationId xmlns:a16="http://schemas.microsoft.com/office/drawing/2014/main" id="{00000000-0008-0000-0400-00008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142</xdr:row>
          <xdr:rowOff>38100</xdr:rowOff>
        </xdr:from>
        <xdr:to>
          <xdr:col>1</xdr:col>
          <xdr:colOff>495300</xdr:colOff>
          <xdr:row>142</xdr:row>
          <xdr:rowOff>177800</xdr:rowOff>
        </xdr:to>
        <xdr:sp macro="" textlink="">
          <xdr:nvSpPr>
            <xdr:cNvPr id="39055" name="Check Box 143" hidden="1">
              <a:extLst>
                <a:ext uri="{63B3BB69-23CF-44E3-9099-C40C66FF867C}">
                  <a14:compatExt spid="_x0000_s39055"/>
                </a:ext>
                <a:ext uri="{FF2B5EF4-FFF2-40B4-BE49-F238E27FC236}">
                  <a16:creationId xmlns:a16="http://schemas.microsoft.com/office/drawing/2014/main" id="{00000000-0008-0000-0400-00008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143</xdr:row>
          <xdr:rowOff>38100</xdr:rowOff>
        </xdr:from>
        <xdr:to>
          <xdr:col>1</xdr:col>
          <xdr:colOff>495300</xdr:colOff>
          <xdr:row>143</xdr:row>
          <xdr:rowOff>177800</xdr:rowOff>
        </xdr:to>
        <xdr:sp macro="" textlink="">
          <xdr:nvSpPr>
            <xdr:cNvPr id="39056" name="Check Box 144" hidden="1">
              <a:extLst>
                <a:ext uri="{63B3BB69-23CF-44E3-9099-C40C66FF867C}">
                  <a14:compatExt spid="_x0000_s39056"/>
                </a:ext>
                <a:ext uri="{FF2B5EF4-FFF2-40B4-BE49-F238E27FC236}">
                  <a16:creationId xmlns:a16="http://schemas.microsoft.com/office/drawing/2014/main" id="{00000000-0008-0000-0400-00009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144</xdr:row>
          <xdr:rowOff>38100</xdr:rowOff>
        </xdr:from>
        <xdr:to>
          <xdr:col>1</xdr:col>
          <xdr:colOff>495300</xdr:colOff>
          <xdr:row>144</xdr:row>
          <xdr:rowOff>177800</xdr:rowOff>
        </xdr:to>
        <xdr:sp macro="" textlink="">
          <xdr:nvSpPr>
            <xdr:cNvPr id="39057" name="Check Box 145" hidden="1">
              <a:extLst>
                <a:ext uri="{63B3BB69-23CF-44E3-9099-C40C66FF867C}">
                  <a14:compatExt spid="_x0000_s39057"/>
                </a:ext>
                <a:ext uri="{FF2B5EF4-FFF2-40B4-BE49-F238E27FC236}">
                  <a16:creationId xmlns:a16="http://schemas.microsoft.com/office/drawing/2014/main" id="{00000000-0008-0000-0400-00009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145</xdr:row>
          <xdr:rowOff>38100</xdr:rowOff>
        </xdr:from>
        <xdr:to>
          <xdr:col>1</xdr:col>
          <xdr:colOff>495300</xdr:colOff>
          <xdr:row>145</xdr:row>
          <xdr:rowOff>177800</xdr:rowOff>
        </xdr:to>
        <xdr:sp macro="" textlink="">
          <xdr:nvSpPr>
            <xdr:cNvPr id="39058" name="Check Box 146" hidden="1">
              <a:extLst>
                <a:ext uri="{63B3BB69-23CF-44E3-9099-C40C66FF867C}">
                  <a14:compatExt spid="_x0000_s39058"/>
                </a:ext>
                <a:ext uri="{FF2B5EF4-FFF2-40B4-BE49-F238E27FC236}">
                  <a16:creationId xmlns:a16="http://schemas.microsoft.com/office/drawing/2014/main" id="{00000000-0008-0000-0400-00009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146</xdr:row>
          <xdr:rowOff>38100</xdr:rowOff>
        </xdr:from>
        <xdr:to>
          <xdr:col>1</xdr:col>
          <xdr:colOff>495300</xdr:colOff>
          <xdr:row>146</xdr:row>
          <xdr:rowOff>177800</xdr:rowOff>
        </xdr:to>
        <xdr:sp macro="" textlink="">
          <xdr:nvSpPr>
            <xdr:cNvPr id="39059" name="Check Box 147" hidden="1">
              <a:extLst>
                <a:ext uri="{63B3BB69-23CF-44E3-9099-C40C66FF867C}">
                  <a14:compatExt spid="_x0000_s39059"/>
                </a:ext>
                <a:ext uri="{FF2B5EF4-FFF2-40B4-BE49-F238E27FC236}">
                  <a16:creationId xmlns:a16="http://schemas.microsoft.com/office/drawing/2014/main" id="{00000000-0008-0000-0400-00009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147</xdr:row>
          <xdr:rowOff>38100</xdr:rowOff>
        </xdr:from>
        <xdr:to>
          <xdr:col>1</xdr:col>
          <xdr:colOff>495300</xdr:colOff>
          <xdr:row>147</xdr:row>
          <xdr:rowOff>177800</xdr:rowOff>
        </xdr:to>
        <xdr:sp macro="" textlink="">
          <xdr:nvSpPr>
            <xdr:cNvPr id="39060" name="Check Box 148" hidden="1">
              <a:extLst>
                <a:ext uri="{63B3BB69-23CF-44E3-9099-C40C66FF867C}">
                  <a14:compatExt spid="_x0000_s39060"/>
                </a:ext>
                <a:ext uri="{FF2B5EF4-FFF2-40B4-BE49-F238E27FC236}">
                  <a16:creationId xmlns:a16="http://schemas.microsoft.com/office/drawing/2014/main" id="{00000000-0008-0000-0400-00009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148</xdr:row>
          <xdr:rowOff>38100</xdr:rowOff>
        </xdr:from>
        <xdr:to>
          <xdr:col>1</xdr:col>
          <xdr:colOff>495300</xdr:colOff>
          <xdr:row>148</xdr:row>
          <xdr:rowOff>177800</xdr:rowOff>
        </xdr:to>
        <xdr:sp macro="" textlink="">
          <xdr:nvSpPr>
            <xdr:cNvPr id="39061" name="Check Box 149" hidden="1">
              <a:extLst>
                <a:ext uri="{63B3BB69-23CF-44E3-9099-C40C66FF867C}">
                  <a14:compatExt spid="_x0000_s39061"/>
                </a:ext>
                <a:ext uri="{FF2B5EF4-FFF2-40B4-BE49-F238E27FC236}">
                  <a16:creationId xmlns:a16="http://schemas.microsoft.com/office/drawing/2014/main" id="{00000000-0008-0000-0400-00009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149</xdr:row>
          <xdr:rowOff>38100</xdr:rowOff>
        </xdr:from>
        <xdr:to>
          <xdr:col>1</xdr:col>
          <xdr:colOff>495300</xdr:colOff>
          <xdr:row>149</xdr:row>
          <xdr:rowOff>177800</xdr:rowOff>
        </xdr:to>
        <xdr:sp macro="" textlink="">
          <xdr:nvSpPr>
            <xdr:cNvPr id="39062" name="Check Box 150" hidden="1">
              <a:extLst>
                <a:ext uri="{63B3BB69-23CF-44E3-9099-C40C66FF867C}">
                  <a14:compatExt spid="_x0000_s39062"/>
                </a:ext>
                <a:ext uri="{FF2B5EF4-FFF2-40B4-BE49-F238E27FC236}">
                  <a16:creationId xmlns:a16="http://schemas.microsoft.com/office/drawing/2014/main" id="{00000000-0008-0000-0400-00009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150</xdr:row>
          <xdr:rowOff>38100</xdr:rowOff>
        </xdr:from>
        <xdr:to>
          <xdr:col>1</xdr:col>
          <xdr:colOff>495300</xdr:colOff>
          <xdr:row>150</xdr:row>
          <xdr:rowOff>177800</xdr:rowOff>
        </xdr:to>
        <xdr:sp macro="" textlink="">
          <xdr:nvSpPr>
            <xdr:cNvPr id="39063" name="Check Box 151" hidden="1">
              <a:extLst>
                <a:ext uri="{63B3BB69-23CF-44E3-9099-C40C66FF867C}">
                  <a14:compatExt spid="_x0000_s39063"/>
                </a:ext>
                <a:ext uri="{FF2B5EF4-FFF2-40B4-BE49-F238E27FC236}">
                  <a16:creationId xmlns:a16="http://schemas.microsoft.com/office/drawing/2014/main" id="{00000000-0008-0000-0400-00009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151</xdr:row>
          <xdr:rowOff>38100</xdr:rowOff>
        </xdr:from>
        <xdr:to>
          <xdr:col>1</xdr:col>
          <xdr:colOff>495300</xdr:colOff>
          <xdr:row>151</xdr:row>
          <xdr:rowOff>177800</xdr:rowOff>
        </xdr:to>
        <xdr:sp macro="" textlink="">
          <xdr:nvSpPr>
            <xdr:cNvPr id="39064" name="Check Box 152" hidden="1">
              <a:extLst>
                <a:ext uri="{63B3BB69-23CF-44E3-9099-C40C66FF867C}">
                  <a14:compatExt spid="_x0000_s39064"/>
                </a:ext>
                <a:ext uri="{FF2B5EF4-FFF2-40B4-BE49-F238E27FC236}">
                  <a16:creationId xmlns:a16="http://schemas.microsoft.com/office/drawing/2014/main" id="{00000000-0008-0000-0400-00009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152</xdr:row>
          <xdr:rowOff>38100</xdr:rowOff>
        </xdr:from>
        <xdr:to>
          <xdr:col>1</xdr:col>
          <xdr:colOff>495300</xdr:colOff>
          <xdr:row>152</xdr:row>
          <xdr:rowOff>177800</xdr:rowOff>
        </xdr:to>
        <xdr:sp macro="" textlink="">
          <xdr:nvSpPr>
            <xdr:cNvPr id="39065" name="Check Box 153" hidden="1">
              <a:extLst>
                <a:ext uri="{63B3BB69-23CF-44E3-9099-C40C66FF867C}">
                  <a14:compatExt spid="_x0000_s39065"/>
                </a:ext>
                <a:ext uri="{FF2B5EF4-FFF2-40B4-BE49-F238E27FC236}">
                  <a16:creationId xmlns:a16="http://schemas.microsoft.com/office/drawing/2014/main" id="{00000000-0008-0000-0400-00009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153</xdr:row>
          <xdr:rowOff>38100</xdr:rowOff>
        </xdr:from>
        <xdr:to>
          <xdr:col>1</xdr:col>
          <xdr:colOff>495300</xdr:colOff>
          <xdr:row>153</xdr:row>
          <xdr:rowOff>177800</xdr:rowOff>
        </xdr:to>
        <xdr:sp macro="" textlink="">
          <xdr:nvSpPr>
            <xdr:cNvPr id="39066" name="Check Box 154" hidden="1">
              <a:extLst>
                <a:ext uri="{63B3BB69-23CF-44E3-9099-C40C66FF867C}">
                  <a14:compatExt spid="_x0000_s39066"/>
                </a:ext>
                <a:ext uri="{FF2B5EF4-FFF2-40B4-BE49-F238E27FC236}">
                  <a16:creationId xmlns:a16="http://schemas.microsoft.com/office/drawing/2014/main" id="{00000000-0008-0000-0400-00009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154</xdr:row>
          <xdr:rowOff>38100</xdr:rowOff>
        </xdr:from>
        <xdr:to>
          <xdr:col>1</xdr:col>
          <xdr:colOff>495300</xdr:colOff>
          <xdr:row>154</xdr:row>
          <xdr:rowOff>177800</xdr:rowOff>
        </xdr:to>
        <xdr:sp macro="" textlink="">
          <xdr:nvSpPr>
            <xdr:cNvPr id="39067" name="Check Box 155" hidden="1">
              <a:extLst>
                <a:ext uri="{63B3BB69-23CF-44E3-9099-C40C66FF867C}">
                  <a14:compatExt spid="_x0000_s39067"/>
                </a:ext>
                <a:ext uri="{FF2B5EF4-FFF2-40B4-BE49-F238E27FC236}">
                  <a16:creationId xmlns:a16="http://schemas.microsoft.com/office/drawing/2014/main" id="{00000000-0008-0000-0400-00009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155</xdr:row>
          <xdr:rowOff>38100</xdr:rowOff>
        </xdr:from>
        <xdr:to>
          <xdr:col>1</xdr:col>
          <xdr:colOff>495300</xdr:colOff>
          <xdr:row>155</xdr:row>
          <xdr:rowOff>177800</xdr:rowOff>
        </xdr:to>
        <xdr:sp macro="" textlink="">
          <xdr:nvSpPr>
            <xdr:cNvPr id="39068" name="Check Box 156" hidden="1">
              <a:extLst>
                <a:ext uri="{63B3BB69-23CF-44E3-9099-C40C66FF867C}">
                  <a14:compatExt spid="_x0000_s39068"/>
                </a:ext>
                <a:ext uri="{FF2B5EF4-FFF2-40B4-BE49-F238E27FC236}">
                  <a16:creationId xmlns:a16="http://schemas.microsoft.com/office/drawing/2014/main" id="{00000000-0008-0000-0400-00009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156</xdr:row>
          <xdr:rowOff>38100</xdr:rowOff>
        </xdr:from>
        <xdr:to>
          <xdr:col>1</xdr:col>
          <xdr:colOff>495300</xdr:colOff>
          <xdr:row>156</xdr:row>
          <xdr:rowOff>177800</xdr:rowOff>
        </xdr:to>
        <xdr:sp macro="" textlink="">
          <xdr:nvSpPr>
            <xdr:cNvPr id="39069" name="Check Box 157" hidden="1">
              <a:extLst>
                <a:ext uri="{63B3BB69-23CF-44E3-9099-C40C66FF867C}">
                  <a14:compatExt spid="_x0000_s39069"/>
                </a:ext>
                <a:ext uri="{FF2B5EF4-FFF2-40B4-BE49-F238E27FC236}">
                  <a16:creationId xmlns:a16="http://schemas.microsoft.com/office/drawing/2014/main" id="{00000000-0008-0000-0400-00009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157</xdr:row>
          <xdr:rowOff>38100</xdr:rowOff>
        </xdr:from>
        <xdr:to>
          <xdr:col>1</xdr:col>
          <xdr:colOff>495300</xdr:colOff>
          <xdr:row>157</xdr:row>
          <xdr:rowOff>177800</xdr:rowOff>
        </xdr:to>
        <xdr:sp macro="" textlink="">
          <xdr:nvSpPr>
            <xdr:cNvPr id="39070" name="Check Box 158" hidden="1">
              <a:extLst>
                <a:ext uri="{63B3BB69-23CF-44E3-9099-C40C66FF867C}">
                  <a14:compatExt spid="_x0000_s39070"/>
                </a:ext>
                <a:ext uri="{FF2B5EF4-FFF2-40B4-BE49-F238E27FC236}">
                  <a16:creationId xmlns:a16="http://schemas.microsoft.com/office/drawing/2014/main" id="{00000000-0008-0000-0400-00009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158</xdr:row>
          <xdr:rowOff>38100</xdr:rowOff>
        </xdr:from>
        <xdr:to>
          <xdr:col>1</xdr:col>
          <xdr:colOff>495300</xdr:colOff>
          <xdr:row>158</xdr:row>
          <xdr:rowOff>177800</xdr:rowOff>
        </xdr:to>
        <xdr:sp macro="" textlink="">
          <xdr:nvSpPr>
            <xdr:cNvPr id="39071" name="Check Box 159" hidden="1">
              <a:extLst>
                <a:ext uri="{63B3BB69-23CF-44E3-9099-C40C66FF867C}">
                  <a14:compatExt spid="_x0000_s39071"/>
                </a:ext>
                <a:ext uri="{FF2B5EF4-FFF2-40B4-BE49-F238E27FC236}">
                  <a16:creationId xmlns:a16="http://schemas.microsoft.com/office/drawing/2014/main" id="{00000000-0008-0000-0400-00009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159</xdr:row>
          <xdr:rowOff>38100</xdr:rowOff>
        </xdr:from>
        <xdr:to>
          <xdr:col>1</xdr:col>
          <xdr:colOff>495300</xdr:colOff>
          <xdr:row>159</xdr:row>
          <xdr:rowOff>177800</xdr:rowOff>
        </xdr:to>
        <xdr:sp macro="" textlink="">
          <xdr:nvSpPr>
            <xdr:cNvPr id="39072" name="Check Box 160" hidden="1">
              <a:extLst>
                <a:ext uri="{63B3BB69-23CF-44E3-9099-C40C66FF867C}">
                  <a14:compatExt spid="_x0000_s39072"/>
                </a:ext>
                <a:ext uri="{FF2B5EF4-FFF2-40B4-BE49-F238E27FC236}">
                  <a16:creationId xmlns:a16="http://schemas.microsoft.com/office/drawing/2014/main" id="{00000000-0008-0000-0400-0000A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160</xdr:row>
          <xdr:rowOff>38100</xdr:rowOff>
        </xdr:from>
        <xdr:to>
          <xdr:col>1</xdr:col>
          <xdr:colOff>495300</xdr:colOff>
          <xdr:row>160</xdr:row>
          <xdr:rowOff>177800</xdr:rowOff>
        </xdr:to>
        <xdr:sp macro="" textlink="">
          <xdr:nvSpPr>
            <xdr:cNvPr id="39073" name="Check Box 161" hidden="1">
              <a:extLst>
                <a:ext uri="{63B3BB69-23CF-44E3-9099-C40C66FF867C}">
                  <a14:compatExt spid="_x0000_s39073"/>
                </a:ext>
                <a:ext uri="{FF2B5EF4-FFF2-40B4-BE49-F238E27FC236}">
                  <a16:creationId xmlns:a16="http://schemas.microsoft.com/office/drawing/2014/main" id="{00000000-0008-0000-0400-0000A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161</xdr:row>
          <xdr:rowOff>38100</xdr:rowOff>
        </xdr:from>
        <xdr:to>
          <xdr:col>1</xdr:col>
          <xdr:colOff>495300</xdr:colOff>
          <xdr:row>161</xdr:row>
          <xdr:rowOff>177800</xdr:rowOff>
        </xdr:to>
        <xdr:sp macro="" textlink="">
          <xdr:nvSpPr>
            <xdr:cNvPr id="39074" name="Check Box 162" hidden="1">
              <a:extLst>
                <a:ext uri="{63B3BB69-23CF-44E3-9099-C40C66FF867C}">
                  <a14:compatExt spid="_x0000_s39074"/>
                </a:ext>
                <a:ext uri="{FF2B5EF4-FFF2-40B4-BE49-F238E27FC236}">
                  <a16:creationId xmlns:a16="http://schemas.microsoft.com/office/drawing/2014/main" id="{00000000-0008-0000-0400-0000A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162</xdr:row>
          <xdr:rowOff>38100</xdr:rowOff>
        </xdr:from>
        <xdr:to>
          <xdr:col>1</xdr:col>
          <xdr:colOff>495300</xdr:colOff>
          <xdr:row>162</xdr:row>
          <xdr:rowOff>177800</xdr:rowOff>
        </xdr:to>
        <xdr:sp macro="" textlink="">
          <xdr:nvSpPr>
            <xdr:cNvPr id="39075" name="Check Box 163" hidden="1">
              <a:extLst>
                <a:ext uri="{63B3BB69-23CF-44E3-9099-C40C66FF867C}">
                  <a14:compatExt spid="_x0000_s39075"/>
                </a:ext>
                <a:ext uri="{FF2B5EF4-FFF2-40B4-BE49-F238E27FC236}">
                  <a16:creationId xmlns:a16="http://schemas.microsoft.com/office/drawing/2014/main" id="{00000000-0008-0000-0400-0000A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163</xdr:row>
          <xdr:rowOff>38100</xdr:rowOff>
        </xdr:from>
        <xdr:to>
          <xdr:col>1</xdr:col>
          <xdr:colOff>495300</xdr:colOff>
          <xdr:row>163</xdr:row>
          <xdr:rowOff>177800</xdr:rowOff>
        </xdr:to>
        <xdr:sp macro="" textlink="">
          <xdr:nvSpPr>
            <xdr:cNvPr id="39076" name="Check Box 164" hidden="1">
              <a:extLst>
                <a:ext uri="{63B3BB69-23CF-44E3-9099-C40C66FF867C}">
                  <a14:compatExt spid="_x0000_s39076"/>
                </a:ext>
                <a:ext uri="{FF2B5EF4-FFF2-40B4-BE49-F238E27FC236}">
                  <a16:creationId xmlns:a16="http://schemas.microsoft.com/office/drawing/2014/main" id="{00000000-0008-0000-0400-0000A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164</xdr:row>
          <xdr:rowOff>38100</xdr:rowOff>
        </xdr:from>
        <xdr:to>
          <xdr:col>1</xdr:col>
          <xdr:colOff>495300</xdr:colOff>
          <xdr:row>164</xdr:row>
          <xdr:rowOff>177800</xdr:rowOff>
        </xdr:to>
        <xdr:sp macro="" textlink="">
          <xdr:nvSpPr>
            <xdr:cNvPr id="39077" name="Check Box 165" hidden="1">
              <a:extLst>
                <a:ext uri="{63B3BB69-23CF-44E3-9099-C40C66FF867C}">
                  <a14:compatExt spid="_x0000_s39077"/>
                </a:ext>
                <a:ext uri="{FF2B5EF4-FFF2-40B4-BE49-F238E27FC236}">
                  <a16:creationId xmlns:a16="http://schemas.microsoft.com/office/drawing/2014/main" id="{00000000-0008-0000-0400-0000A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165</xdr:row>
          <xdr:rowOff>38100</xdr:rowOff>
        </xdr:from>
        <xdr:to>
          <xdr:col>1</xdr:col>
          <xdr:colOff>495300</xdr:colOff>
          <xdr:row>165</xdr:row>
          <xdr:rowOff>177800</xdr:rowOff>
        </xdr:to>
        <xdr:sp macro="" textlink="">
          <xdr:nvSpPr>
            <xdr:cNvPr id="39078" name="Check Box 166" hidden="1">
              <a:extLst>
                <a:ext uri="{63B3BB69-23CF-44E3-9099-C40C66FF867C}">
                  <a14:compatExt spid="_x0000_s39078"/>
                </a:ext>
                <a:ext uri="{FF2B5EF4-FFF2-40B4-BE49-F238E27FC236}">
                  <a16:creationId xmlns:a16="http://schemas.microsoft.com/office/drawing/2014/main" id="{00000000-0008-0000-0400-0000A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166</xdr:row>
          <xdr:rowOff>38100</xdr:rowOff>
        </xdr:from>
        <xdr:to>
          <xdr:col>1</xdr:col>
          <xdr:colOff>495300</xdr:colOff>
          <xdr:row>166</xdr:row>
          <xdr:rowOff>177800</xdr:rowOff>
        </xdr:to>
        <xdr:sp macro="" textlink="">
          <xdr:nvSpPr>
            <xdr:cNvPr id="39079" name="Check Box 167" hidden="1">
              <a:extLst>
                <a:ext uri="{63B3BB69-23CF-44E3-9099-C40C66FF867C}">
                  <a14:compatExt spid="_x0000_s39079"/>
                </a:ext>
                <a:ext uri="{FF2B5EF4-FFF2-40B4-BE49-F238E27FC236}">
                  <a16:creationId xmlns:a16="http://schemas.microsoft.com/office/drawing/2014/main" id="{00000000-0008-0000-0400-0000A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167</xdr:row>
          <xdr:rowOff>38100</xdr:rowOff>
        </xdr:from>
        <xdr:to>
          <xdr:col>1</xdr:col>
          <xdr:colOff>495300</xdr:colOff>
          <xdr:row>167</xdr:row>
          <xdr:rowOff>177800</xdr:rowOff>
        </xdr:to>
        <xdr:sp macro="" textlink="">
          <xdr:nvSpPr>
            <xdr:cNvPr id="39080" name="Check Box 168" hidden="1">
              <a:extLst>
                <a:ext uri="{63B3BB69-23CF-44E3-9099-C40C66FF867C}">
                  <a14:compatExt spid="_x0000_s39080"/>
                </a:ext>
                <a:ext uri="{FF2B5EF4-FFF2-40B4-BE49-F238E27FC236}">
                  <a16:creationId xmlns:a16="http://schemas.microsoft.com/office/drawing/2014/main" id="{00000000-0008-0000-0400-0000A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168</xdr:row>
          <xdr:rowOff>38100</xdr:rowOff>
        </xdr:from>
        <xdr:to>
          <xdr:col>1</xdr:col>
          <xdr:colOff>495300</xdr:colOff>
          <xdr:row>168</xdr:row>
          <xdr:rowOff>177800</xdr:rowOff>
        </xdr:to>
        <xdr:sp macro="" textlink="">
          <xdr:nvSpPr>
            <xdr:cNvPr id="39081" name="Check Box 169" hidden="1">
              <a:extLst>
                <a:ext uri="{63B3BB69-23CF-44E3-9099-C40C66FF867C}">
                  <a14:compatExt spid="_x0000_s39081"/>
                </a:ext>
                <a:ext uri="{FF2B5EF4-FFF2-40B4-BE49-F238E27FC236}">
                  <a16:creationId xmlns:a16="http://schemas.microsoft.com/office/drawing/2014/main" id="{00000000-0008-0000-0400-0000A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169</xdr:row>
          <xdr:rowOff>38100</xdr:rowOff>
        </xdr:from>
        <xdr:to>
          <xdr:col>1</xdr:col>
          <xdr:colOff>495300</xdr:colOff>
          <xdr:row>169</xdr:row>
          <xdr:rowOff>177800</xdr:rowOff>
        </xdr:to>
        <xdr:sp macro="" textlink="">
          <xdr:nvSpPr>
            <xdr:cNvPr id="39082" name="Check Box 170" hidden="1">
              <a:extLst>
                <a:ext uri="{63B3BB69-23CF-44E3-9099-C40C66FF867C}">
                  <a14:compatExt spid="_x0000_s39082"/>
                </a:ext>
                <a:ext uri="{FF2B5EF4-FFF2-40B4-BE49-F238E27FC236}">
                  <a16:creationId xmlns:a16="http://schemas.microsoft.com/office/drawing/2014/main" id="{00000000-0008-0000-0400-0000A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170</xdr:row>
          <xdr:rowOff>38100</xdr:rowOff>
        </xdr:from>
        <xdr:to>
          <xdr:col>1</xdr:col>
          <xdr:colOff>495300</xdr:colOff>
          <xdr:row>170</xdr:row>
          <xdr:rowOff>177800</xdr:rowOff>
        </xdr:to>
        <xdr:sp macro="" textlink="">
          <xdr:nvSpPr>
            <xdr:cNvPr id="39083" name="Check Box 171" hidden="1">
              <a:extLst>
                <a:ext uri="{63B3BB69-23CF-44E3-9099-C40C66FF867C}">
                  <a14:compatExt spid="_x0000_s39083"/>
                </a:ext>
                <a:ext uri="{FF2B5EF4-FFF2-40B4-BE49-F238E27FC236}">
                  <a16:creationId xmlns:a16="http://schemas.microsoft.com/office/drawing/2014/main" id="{00000000-0008-0000-0400-0000A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171</xdr:row>
          <xdr:rowOff>38100</xdr:rowOff>
        </xdr:from>
        <xdr:to>
          <xdr:col>1</xdr:col>
          <xdr:colOff>495300</xdr:colOff>
          <xdr:row>171</xdr:row>
          <xdr:rowOff>177800</xdr:rowOff>
        </xdr:to>
        <xdr:sp macro="" textlink="">
          <xdr:nvSpPr>
            <xdr:cNvPr id="39084" name="Check Box 172" hidden="1">
              <a:extLst>
                <a:ext uri="{63B3BB69-23CF-44E3-9099-C40C66FF867C}">
                  <a14:compatExt spid="_x0000_s39084"/>
                </a:ext>
                <a:ext uri="{FF2B5EF4-FFF2-40B4-BE49-F238E27FC236}">
                  <a16:creationId xmlns:a16="http://schemas.microsoft.com/office/drawing/2014/main" id="{00000000-0008-0000-0400-0000A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172</xdr:row>
          <xdr:rowOff>38100</xdr:rowOff>
        </xdr:from>
        <xdr:to>
          <xdr:col>1</xdr:col>
          <xdr:colOff>495300</xdr:colOff>
          <xdr:row>172</xdr:row>
          <xdr:rowOff>177800</xdr:rowOff>
        </xdr:to>
        <xdr:sp macro="" textlink="">
          <xdr:nvSpPr>
            <xdr:cNvPr id="39085" name="Check Box 173" hidden="1">
              <a:extLst>
                <a:ext uri="{63B3BB69-23CF-44E3-9099-C40C66FF867C}">
                  <a14:compatExt spid="_x0000_s39085"/>
                </a:ext>
                <a:ext uri="{FF2B5EF4-FFF2-40B4-BE49-F238E27FC236}">
                  <a16:creationId xmlns:a16="http://schemas.microsoft.com/office/drawing/2014/main" id="{00000000-0008-0000-0400-0000A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173</xdr:row>
          <xdr:rowOff>38100</xdr:rowOff>
        </xdr:from>
        <xdr:to>
          <xdr:col>1</xdr:col>
          <xdr:colOff>495300</xdr:colOff>
          <xdr:row>173</xdr:row>
          <xdr:rowOff>177800</xdr:rowOff>
        </xdr:to>
        <xdr:sp macro="" textlink="">
          <xdr:nvSpPr>
            <xdr:cNvPr id="39086" name="Check Box 174" hidden="1">
              <a:extLst>
                <a:ext uri="{63B3BB69-23CF-44E3-9099-C40C66FF867C}">
                  <a14:compatExt spid="_x0000_s39086"/>
                </a:ext>
                <a:ext uri="{FF2B5EF4-FFF2-40B4-BE49-F238E27FC236}">
                  <a16:creationId xmlns:a16="http://schemas.microsoft.com/office/drawing/2014/main" id="{00000000-0008-0000-0400-0000A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174</xdr:row>
          <xdr:rowOff>38100</xdr:rowOff>
        </xdr:from>
        <xdr:to>
          <xdr:col>1</xdr:col>
          <xdr:colOff>495300</xdr:colOff>
          <xdr:row>174</xdr:row>
          <xdr:rowOff>177800</xdr:rowOff>
        </xdr:to>
        <xdr:sp macro="" textlink="">
          <xdr:nvSpPr>
            <xdr:cNvPr id="39087" name="Check Box 175" hidden="1">
              <a:extLst>
                <a:ext uri="{63B3BB69-23CF-44E3-9099-C40C66FF867C}">
                  <a14:compatExt spid="_x0000_s39087"/>
                </a:ext>
                <a:ext uri="{FF2B5EF4-FFF2-40B4-BE49-F238E27FC236}">
                  <a16:creationId xmlns:a16="http://schemas.microsoft.com/office/drawing/2014/main" id="{00000000-0008-0000-0400-0000A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175</xdr:row>
          <xdr:rowOff>38100</xdr:rowOff>
        </xdr:from>
        <xdr:to>
          <xdr:col>1</xdr:col>
          <xdr:colOff>495300</xdr:colOff>
          <xdr:row>175</xdr:row>
          <xdr:rowOff>177800</xdr:rowOff>
        </xdr:to>
        <xdr:sp macro="" textlink="">
          <xdr:nvSpPr>
            <xdr:cNvPr id="39088" name="Check Box 176" hidden="1">
              <a:extLst>
                <a:ext uri="{63B3BB69-23CF-44E3-9099-C40C66FF867C}">
                  <a14:compatExt spid="_x0000_s39088"/>
                </a:ext>
                <a:ext uri="{FF2B5EF4-FFF2-40B4-BE49-F238E27FC236}">
                  <a16:creationId xmlns:a16="http://schemas.microsoft.com/office/drawing/2014/main" id="{00000000-0008-0000-0400-0000B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176</xdr:row>
          <xdr:rowOff>38100</xdr:rowOff>
        </xdr:from>
        <xdr:to>
          <xdr:col>1</xdr:col>
          <xdr:colOff>495300</xdr:colOff>
          <xdr:row>176</xdr:row>
          <xdr:rowOff>177800</xdr:rowOff>
        </xdr:to>
        <xdr:sp macro="" textlink="">
          <xdr:nvSpPr>
            <xdr:cNvPr id="39089" name="Check Box 177" hidden="1">
              <a:extLst>
                <a:ext uri="{63B3BB69-23CF-44E3-9099-C40C66FF867C}">
                  <a14:compatExt spid="_x0000_s39089"/>
                </a:ext>
                <a:ext uri="{FF2B5EF4-FFF2-40B4-BE49-F238E27FC236}">
                  <a16:creationId xmlns:a16="http://schemas.microsoft.com/office/drawing/2014/main" id="{00000000-0008-0000-0400-0000B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177</xdr:row>
          <xdr:rowOff>38100</xdr:rowOff>
        </xdr:from>
        <xdr:to>
          <xdr:col>1</xdr:col>
          <xdr:colOff>495300</xdr:colOff>
          <xdr:row>177</xdr:row>
          <xdr:rowOff>177800</xdr:rowOff>
        </xdr:to>
        <xdr:sp macro="" textlink="">
          <xdr:nvSpPr>
            <xdr:cNvPr id="39090" name="Check Box 178" hidden="1">
              <a:extLst>
                <a:ext uri="{63B3BB69-23CF-44E3-9099-C40C66FF867C}">
                  <a14:compatExt spid="_x0000_s39090"/>
                </a:ext>
                <a:ext uri="{FF2B5EF4-FFF2-40B4-BE49-F238E27FC236}">
                  <a16:creationId xmlns:a16="http://schemas.microsoft.com/office/drawing/2014/main" id="{00000000-0008-0000-0400-0000B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178</xdr:row>
          <xdr:rowOff>38100</xdr:rowOff>
        </xdr:from>
        <xdr:to>
          <xdr:col>1</xdr:col>
          <xdr:colOff>495300</xdr:colOff>
          <xdr:row>178</xdr:row>
          <xdr:rowOff>177800</xdr:rowOff>
        </xdr:to>
        <xdr:sp macro="" textlink="">
          <xdr:nvSpPr>
            <xdr:cNvPr id="39091" name="Check Box 179" hidden="1">
              <a:extLst>
                <a:ext uri="{63B3BB69-23CF-44E3-9099-C40C66FF867C}">
                  <a14:compatExt spid="_x0000_s39091"/>
                </a:ext>
                <a:ext uri="{FF2B5EF4-FFF2-40B4-BE49-F238E27FC236}">
                  <a16:creationId xmlns:a16="http://schemas.microsoft.com/office/drawing/2014/main" id="{00000000-0008-0000-0400-0000B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179</xdr:row>
          <xdr:rowOff>38100</xdr:rowOff>
        </xdr:from>
        <xdr:to>
          <xdr:col>1</xdr:col>
          <xdr:colOff>495300</xdr:colOff>
          <xdr:row>179</xdr:row>
          <xdr:rowOff>177800</xdr:rowOff>
        </xdr:to>
        <xdr:sp macro="" textlink="">
          <xdr:nvSpPr>
            <xdr:cNvPr id="39092" name="Check Box 180" hidden="1">
              <a:extLst>
                <a:ext uri="{63B3BB69-23CF-44E3-9099-C40C66FF867C}">
                  <a14:compatExt spid="_x0000_s39092"/>
                </a:ext>
                <a:ext uri="{FF2B5EF4-FFF2-40B4-BE49-F238E27FC236}">
                  <a16:creationId xmlns:a16="http://schemas.microsoft.com/office/drawing/2014/main" id="{00000000-0008-0000-0400-0000B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180</xdr:row>
          <xdr:rowOff>38100</xdr:rowOff>
        </xdr:from>
        <xdr:to>
          <xdr:col>1</xdr:col>
          <xdr:colOff>495300</xdr:colOff>
          <xdr:row>180</xdr:row>
          <xdr:rowOff>177800</xdr:rowOff>
        </xdr:to>
        <xdr:sp macro="" textlink="">
          <xdr:nvSpPr>
            <xdr:cNvPr id="39093" name="Check Box 181" hidden="1">
              <a:extLst>
                <a:ext uri="{63B3BB69-23CF-44E3-9099-C40C66FF867C}">
                  <a14:compatExt spid="_x0000_s39093"/>
                </a:ext>
                <a:ext uri="{FF2B5EF4-FFF2-40B4-BE49-F238E27FC236}">
                  <a16:creationId xmlns:a16="http://schemas.microsoft.com/office/drawing/2014/main" id="{00000000-0008-0000-0400-0000B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181</xdr:row>
          <xdr:rowOff>38100</xdr:rowOff>
        </xdr:from>
        <xdr:to>
          <xdr:col>1</xdr:col>
          <xdr:colOff>495300</xdr:colOff>
          <xdr:row>181</xdr:row>
          <xdr:rowOff>177800</xdr:rowOff>
        </xdr:to>
        <xdr:sp macro="" textlink="">
          <xdr:nvSpPr>
            <xdr:cNvPr id="39094" name="Check Box 182" hidden="1">
              <a:extLst>
                <a:ext uri="{63B3BB69-23CF-44E3-9099-C40C66FF867C}">
                  <a14:compatExt spid="_x0000_s39094"/>
                </a:ext>
                <a:ext uri="{FF2B5EF4-FFF2-40B4-BE49-F238E27FC236}">
                  <a16:creationId xmlns:a16="http://schemas.microsoft.com/office/drawing/2014/main" id="{00000000-0008-0000-0400-0000B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182</xdr:row>
          <xdr:rowOff>38100</xdr:rowOff>
        </xdr:from>
        <xdr:to>
          <xdr:col>1</xdr:col>
          <xdr:colOff>495300</xdr:colOff>
          <xdr:row>182</xdr:row>
          <xdr:rowOff>177800</xdr:rowOff>
        </xdr:to>
        <xdr:sp macro="" textlink="">
          <xdr:nvSpPr>
            <xdr:cNvPr id="39095" name="Check Box 183" hidden="1">
              <a:extLst>
                <a:ext uri="{63B3BB69-23CF-44E3-9099-C40C66FF867C}">
                  <a14:compatExt spid="_x0000_s39095"/>
                </a:ext>
                <a:ext uri="{FF2B5EF4-FFF2-40B4-BE49-F238E27FC236}">
                  <a16:creationId xmlns:a16="http://schemas.microsoft.com/office/drawing/2014/main" id="{00000000-0008-0000-0400-0000B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183</xdr:row>
          <xdr:rowOff>38100</xdr:rowOff>
        </xdr:from>
        <xdr:to>
          <xdr:col>1</xdr:col>
          <xdr:colOff>495300</xdr:colOff>
          <xdr:row>183</xdr:row>
          <xdr:rowOff>177800</xdr:rowOff>
        </xdr:to>
        <xdr:sp macro="" textlink="">
          <xdr:nvSpPr>
            <xdr:cNvPr id="39096" name="Check Box 184" hidden="1">
              <a:extLst>
                <a:ext uri="{63B3BB69-23CF-44E3-9099-C40C66FF867C}">
                  <a14:compatExt spid="_x0000_s39096"/>
                </a:ext>
                <a:ext uri="{FF2B5EF4-FFF2-40B4-BE49-F238E27FC236}">
                  <a16:creationId xmlns:a16="http://schemas.microsoft.com/office/drawing/2014/main" id="{00000000-0008-0000-0400-0000B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184</xdr:row>
          <xdr:rowOff>38100</xdr:rowOff>
        </xdr:from>
        <xdr:to>
          <xdr:col>1</xdr:col>
          <xdr:colOff>495300</xdr:colOff>
          <xdr:row>184</xdr:row>
          <xdr:rowOff>177800</xdr:rowOff>
        </xdr:to>
        <xdr:sp macro="" textlink="">
          <xdr:nvSpPr>
            <xdr:cNvPr id="39097" name="Check Box 185" hidden="1">
              <a:extLst>
                <a:ext uri="{63B3BB69-23CF-44E3-9099-C40C66FF867C}">
                  <a14:compatExt spid="_x0000_s39097"/>
                </a:ext>
                <a:ext uri="{FF2B5EF4-FFF2-40B4-BE49-F238E27FC236}">
                  <a16:creationId xmlns:a16="http://schemas.microsoft.com/office/drawing/2014/main" id="{00000000-0008-0000-0400-0000B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185</xdr:row>
          <xdr:rowOff>38100</xdr:rowOff>
        </xdr:from>
        <xdr:to>
          <xdr:col>1</xdr:col>
          <xdr:colOff>495300</xdr:colOff>
          <xdr:row>185</xdr:row>
          <xdr:rowOff>177800</xdr:rowOff>
        </xdr:to>
        <xdr:sp macro="" textlink="">
          <xdr:nvSpPr>
            <xdr:cNvPr id="39098" name="Check Box 186" hidden="1">
              <a:extLst>
                <a:ext uri="{63B3BB69-23CF-44E3-9099-C40C66FF867C}">
                  <a14:compatExt spid="_x0000_s39098"/>
                </a:ext>
                <a:ext uri="{FF2B5EF4-FFF2-40B4-BE49-F238E27FC236}">
                  <a16:creationId xmlns:a16="http://schemas.microsoft.com/office/drawing/2014/main" id="{00000000-0008-0000-0400-0000B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186</xdr:row>
          <xdr:rowOff>38100</xdr:rowOff>
        </xdr:from>
        <xdr:to>
          <xdr:col>1</xdr:col>
          <xdr:colOff>495300</xdr:colOff>
          <xdr:row>186</xdr:row>
          <xdr:rowOff>177800</xdr:rowOff>
        </xdr:to>
        <xdr:sp macro="" textlink="">
          <xdr:nvSpPr>
            <xdr:cNvPr id="39099" name="Check Box 187" hidden="1">
              <a:extLst>
                <a:ext uri="{63B3BB69-23CF-44E3-9099-C40C66FF867C}">
                  <a14:compatExt spid="_x0000_s39099"/>
                </a:ext>
                <a:ext uri="{FF2B5EF4-FFF2-40B4-BE49-F238E27FC236}">
                  <a16:creationId xmlns:a16="http://schemas.microsoft.com/office/drawing/2014/main" id="{00000000-0008-0000-0400-0000B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187</xdr:row>
          <xdr:rowOff>38100</xdr:rowOff>
        </xdr:from>
        <xdr:to>
          <xdr:col>1</xdr:col>
          <xdr:colOff>495300</xdr:colOff>
          <xdr:row>187</xdr:row>
          <xdr:rowOff>177800</xdr:rowOff>
        </xdr:to>
        <xdr:sp macro="" textlink="">
          <xdr:nvSpPr>
            <xdr:cNvPr id="39100" name="Check Box 188" hidden="1">
              <a:extLst>
                <a:ext uri="{63B3BB69-23CF-44E3-9099-C40C66FF867C}">
                  <a14:compatExt spid="_x0000_s39100"/>
                </a:ext>
                <a:ext uri="{FF2B5EF4-FFF2-40B4-BE49-F238E27FC236}">
                  <a16:creationId xmlns:a16="http://schemas.microsoft.com/office/drawing/2014/main" id="{00000000-0008-0000-0400-0000BC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188</xdr:row>
          <xdr:rowOff>38100</xdr:rowOff>
        </xdr:from>
        <xdr:to>
          <xdr:col>1</xdr:col>
          <xdr:colOff>495300</xdr:colOff>
          <xdr:row>188</xdr:row>
          <xdr:rowOff>177800</xdr:rowOff>
        </xdr:to>
        <xdr:sp macro="" textlink="">
          <xdr:nvSpPr>
            <xdr:cNvPr id="39101" name="Check Box 189" hidden="1">
              <a:extLst>
                <a:ext uri="{63B3BB69-23CF-44E3-9099-C40C66FF867C}">
                  <a14:compatExt spid="_x0000_s39101"/>
                </a:ext>
                <a:ext uri="{FF2B5EF4-FFF2-40B4-BE49-F238E27FC236}">
                  <a16:creationId xmlns:a16="http://schemas.microsoft.com/office/drawing/2014/main" id="{00000000-0008-0000-0400-0000BD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189</xdr:row>
          <xdr:rowOff>38100</xdr:rowOff>
        </xdr:from>
        <xdr:to>
          <xdr:col>1</xdr:col>
          <xdr:colOff>495300</xdr:colOff>
          <xdr:row>189</xdr:row>
          <xdr:rowOff>177800</xdr:rowOff>
        </xdr:to>
        <xdr:sp macro="" textlink="">
          <xdr:nvSpPr>
            <xdr:cNvPr id="39102" name="Check Box 190" hidden="1">
              <a:extLst>
                <a:ext uri="{63B3BB69-23CF-44E3-9099-C40C66FF867C}">
                  <a14:compatExt spid="_x0000_s39102"/>
                </a:ext>
                <a:ext uri="{FF2B5EF4-FFF2-40B4-BE49-F238E27FC236}">
                  <a16:creationId xmlns:a16="http://schemas.microsoft.com/office/drawing/2014/main" id="{00000000-0008-0000-0400-0000BE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190</xdr:row>
          <xdr:rowOff>38100</xdr:rowOff>
        </xdr:from>
        <xdr:to>
          <xdr:col>1</xdr:col>
          <xdr:colOff>495300</xdr:colOff>
          <xdr:row>190</xdr:row>
          <xdr:rowOff>177800</xdr:rowOff>
        </xdr:to>
        <xdr:sp macro="" textlink="">
          <xdr:nvSpPr>
            <xdr:cNvPr id="39103" name="Check Box 191" hidden="1">
              <a:extLst>
                <a:ext uri="{63B3BB69-23CF-44E3-9099-C40C66FF867C}">
                  <a14:compatExt spid="_x0000_s39103"/>
                </a:ext>
                <a:ext uri="{FF2B5EF4-FFF2-40B4-BE49-F238E27FC236}">
                  <a16:creationId xmlns:a16="http://schemas.microsoft.com/office/drawing/2014/main" id="{00000000-0008-0000-0400-0000BF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191</xdr:row>
          <xdr:rowOff>38100</xdr:rowOff>
        </xdr:from>
        <xdr:to>
          <xdr:col>1</xdr:col>
          <xdr:colOff>495300</xdr:colOff>
          <xdr:row>191</xdr:row>
          <xdr:rowOff>177800</xdr:rowOff>
        </xdr:to>
        <xdr:sp macro="" textlink="">
          <xdr:nvSpPr>
            <xdr:cNvPr id="39104" name="Check Box 192" hidden="1">
              <a:extLst>
                <a:ext uri="{63B3BB69-23CF-44E3-9099-C40C66FF867C}">
                  <a14:compatExt spid="_x0000_s39104"/>
                </a:ext>
                <a:ext uri="{FF2B5EF4-FFF2-40B4-BE49-F238E27FC236}">
                  <a16:creationId xmlns:a16="http://schemas.microsoft.com/office/drawing/2014/main" id="{00000000-0008-0000-0400-0000C0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192</xdr:row>
          <xdr:rowOff>38100</xdr:rowOff>
        </xdr:from>
        <xdr:to>
          <xdr:col>1</xdr:col>
          <xdr:colOff>495300</xdr:colOff>
          <xdr:row>192</xdr:row>
          <xdr:rowOff>177800</xdr:rowOff>
        </xdr:to>
        <xdr:sp macro="" textlink="">
          <xdr:nvSpPr>
            <xdr:cNvPr id="39105" name="Check Box 193" hidden="1">
              <a:extLst>
                <a:ext uri="{63B3BB69-23CF-44E3-9099-C40C66FF867C}">
                  <a14:compatExt spid="_x0000_s39105"/>
                </a:ext>
                <a:ext uri="{FF2B5EF4-FFF2-40B4-BE49-F238E27FC236}">
                  <a16:creationId xmlns:a16="http://schemas.microsoft.com/office/drawing/2014/main" id="{00000000-0008-0000-0400-0000C1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193</xdr:row>
          <xdr:rowOff>38100</xdr:rowOff>
        </xdr:from>
        <xdr:to>
          <xdr:col>1</xdr:col>
          <xdr:colOff>495300</xdr:colOff>
          <xdr:row>193</xdr:row>
          <xdr:rowOff>177800</xdr:rowOff>
        </xdr:to>
        <xdr:sp macro="" textlink="">
          <xdr:nvSpPr>
            <xdr:cNvPr id="39106" name="Check Box 194" hidden="1">
              <a:extLst>
                <a:ext uri="{63B3BB69-23CF-44E3-9099-C40C66FF867C}">
                  <a14:compatExt spid="_x0000_s39106"/>
                </a:ext>
                <a:ext uri="{FF2B5EF4-FFF2-40B4-BE49-F238E27FC236}">
                  <a16:creationId xmlns:a16="http://schemas.microsoft.com/office/drawing/2014/main" id="{00000000-0008-0000-0400-0000C2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194</xdr:row>
          <xdr:rowOff>38100</xdr:rowOff>
        </xdr:from>
        <xdr:to>
          <xdr:col>1</xdr:col>
          <xdr:colOff>495300</xdr:colOff>
          <xdr:row>194</xdr:row>
          <xdr:rowOff>177800</xdr:rowOff>
        </xdr:to>
        <xdr:sp macro="" textlink="">
          <xdr:nvSpPr>
            <xdr:cNvPr id="39107" name="Check Box 195" hidden="1">
              <a:extLst>
                <a:ext uri="{63B3BB69-23CF-44E3-9099-C40C66FF867C}">
                  <a14:compatExt spid="_x0000_s39107"/>
                </a:ext>
                <a:ext uri="{FF2B5EF4-FFF2-40B4-BE49-F238E27FC236}">
                  <a16:creationId xmlns:a16="http://schemas.microsoft.com/office/drawing/2014/main" id="{00000000-0008-0000-0400-0000C3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195</xdr:row>
          <xdr:rowOff>38100</xdr:rowOff>
        </xdr:from>
        <xdr:to>
          <xdr:col>1</xdr:col>
          <xdr:colOff>495300</xdr:colOff>
          <xdr:row>195</xdr:row>
          <xdr:rowOff>177800</xdr:rowOff>
        </xdr:to>
        <xdr:sp macro="" textlink="">
          <xdr:nvSpPr>
            <xdr:cNvPr id="39108" name="Check Box 196" hidden="1">
              <a:extLst>
                <a:ext uri="{63B3BB69-23CF-44E3-9099-C40C66FF867C}">
                  <a14:compatExt spid="_x0000_s39108"/>
                </a:ext>
                <a:ext uri="{FF2B5EF4-FFF2-40B4-BE49-F238E27FC236}">
                  <a16:creationId xmlns:a16="http://schemas.microsoft.com/office/drawing/2014/main" id="{00000000-0008-0000-0400-0000C4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196</xdr:row>
          <xdr:rowOff>38100</xdr:rowOff>
        </xdr:from>
        <xdr:to>
          <xdr:col>1</xdr:col>
          <xdr:colOff>495300</xdr:colOff>
          <xdr:row>196</xdr:row>
          <xdr:rowOff>177800</xdr:rowOff>
        </xdr:to>
        <xdr:sp macro="" textlink="">
          <xdr:nvSpPr>
            <xdr:cNvPr id="39109" name="Check Box 197" hidden="1">
              <a:extLst>
                <a:ext uri="{63B3BB69-23CF-44E3-9099-C40C66FF867C}">
                  <a14:compatExt spid="_x0000_s39109"/>
                </a:ext>
                <a:ext uri="{FF2B5EF4-FFF2-40B4-BE49-F238E27FC236}">
                  <a16:creationId xmlns:a16="http://schemas.microsoft.com/office/drawing/2014/main" id="{00000000-0008-0000-0400-0000C5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197</xdr:row>
          <xdr:rowOff>38100</xdr:rowOff>
        </xdr:from>
        <xdr:to>
          <xdr:col>1</xdr:col>
          <xdr:colOff>495300</xdr:colOff>
          <xdr:row>197</xdr:row>
          <xdr:rowOff>177800</xdr:rowOff>
        </xdr:to>
        <xdr:sp macro="" textlink="">
          <xdr:nvSpPr>
            <xdr:cNvPr id="39110" name="Check Box 198" hidden="1">
              <a:extLst>
                <a:ext uri="{63B3BB69-23CF-44E3-9099-C40C66FF867C}">
                  <a14:compatExt spid="_x0000_s39110"/>
                </a:ext>
                <a:ext uri="{FF2B5EF4-FFF2-40B4-BE49-F238E27FC236}">
                  <a16:creationId xmlns:a16="http://schemas.microsoft.com/office/drawing/2014/main" id="{00000000-0008-0000-0400-0000C6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198</xdr:row>
          <xdr:rowOff>38100</xdr:rowOff>
        </xdr:from>
        <xdr:to>
          <xdr:col>1</xdr:col>
          <xdr:colOff>495300</xdr:colOff>
          <xdr:row>198</xdr:row>
          <xdr:rowOff>177800</xdr:rowOff>
        </xdr:to>
        <xdr:sp macro="" textlink="">
          <xdr:nvSpPr>
            <xdr:cNvPr id="39111" name="Check Box 199" hidden="1">
              <a:extLst>
                <a:ext uri="{63B3BB69-23CF-44E3-9099-C40C66FF867C}">
                  <a14:compatExt spid="_x0000_s39111"/>
                </a:ext>
                <a:ext uri="{FF2B5EF4-FFF2-40B4-BE49-F238E27FC236}">
                  <a16:creationId xmlns:a16="http://schemas.microsoft.com/office/drawing/2014/main" id="{00000000-0008-0000-0400-0000C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199</xdr:row>
          <xdr:rowOff>38100</xdr:rowOff>
        </xdr:from>
        <xdr:to>
          <xdr:col>1</xdr:col>
          <xdr:colOff>495300</xdr:colOff>
          <xdr:row>199</xdr:row>
          <xdr:rowOff>177800</xdr:rowOff>
        </xdr:to>
        <xdr:sp macro="" textlink="">
          <xdr:nvSpPr>
            <xdr:cNvPr id="39112" name="Check Box 200" hidden="1">
              <a:extLst>
                <a:ext uri="{63B3BB69-23CF-44E3-9099-C40C66FF867C}">
                  <a14:compatExt spid="_x0000_s39112"/>
                </a:ext>
                <a:ext uri="{FF2B5EF4-FFF2-40B4-BE49-F238E27FC236}">
                  <a16:creationId xmlns:a16="http://schemas.microsoft.com/office/drawing/2014/main" id="{00000000-0008-0000-0400-0000C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200</xdr:row>
          <xdr:rowOff>38100</xdr:rowOff>
        </xdr:from>
        <xdr:to>
          <xdr:col>1</xdr:col>
          <xdr:colOff>495300</xdr:colOff>
          <xdr:row>200</xdr:row>
          <xdr:rowOff>177800</xdr:rowOff>
        </xdr:to>
        <xdr:sp macro="" textlink="">
          <xdr:nvSpPr>
            <xdr:cNvPr id="39113" name="Check Box 201" hidden="1">
              <a:extLst>
                <a:ext uri="{63B3BB69-23CF-44E3-9099-C40C66FF867C}">
                  <a14:compatExt spid="_x0000_s39113"/>
                </a:ext>
                <a:ext uri="{FF2B5EF4-FFF2-40B4-BE49-F238E27FC236}">
                  <a16:creationId xmlns:a16="http://schemas.microsoft.com/office/drawing/2014/main" id="{00000000-0008-0000-0400-0000C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201</xdr:row>
          <xdr:rowOff>38100</xdr:rowOff>
        </xdr:from>
        <xdr:to>
          <xdr:col>1</xdr:col>
          <xdr:colOff>495300</xdr:colOff>
          <xdr:row>201</xdr:row>
          <xdr:rowOff>177800</xdr:rowOff>
        </xdr:to>
        <xdr:sp macro="" textlink="">
          <xdr:nvSpPr>
            <xdr:cNvPr id="39114" name="Check Box 202" hidden="1">
              <a:extLst>
                <a:ext uri="{63B3BB69-23CF-44E3-9099-C40C66FF867C}">
                  <a14:compatExt spid="_x0000_s39114"/>
                </a:ext>
                <a:ext uri="{FF2B5EF4-FFF2-40B4-BE49-F238E27FC236}">
                  <a16:creationId xmlns:a16="http://schemas.microsoft.com/office/drawing/2014/main" id="{00000000-0008-0000-0400-0000C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202</xdr:row>
          <xdr:rowOff>38100</xdr:rowOff>
        </xdr:from>
        <xdr:to>
          <xdr:col>1</xdr:col>
          <xdr:colOff>495300</xdr:colOff>
          <xdr:row>202</xdr:row>
          <xdr:rowOff>177800</xdr:rowOff>
        </xdr:to>
        <xdr:sp macro="" textlink="">
          <xdr:nvSpPr>
            <xdr:cNvPr id="39115" name="Check Box 203" hidden="1">
              <a:extLst>
                <a:ext uri="{63B3BB69-23CF-44E3-9099-C40C66FF867C}">
                  <a14:compatExt spid="_x0000_s39115"/>
                </a:ext>
                <a:ext uri="{FF2B5EF4-FFF2-40B4-BE49-F238E27FC236}">
                  <a16:creationId xmlns:a16="http://schemas.microsoft.com/office/drawing/2014/main" id="{00000000-0008-0000-0400-0000CB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rs.usda.gov/topics/food-nutrition-assistance/child-nutrition-programs/after-school-snacks-and-suppers/" TargetMode="External"/><Relationship Id="rId2" Type="http://schemas.openxmlformats.org/officeDocument/2006/relationships/hyperlink" Target="https://www.federalregister.gov/documents/2019/08/07/2019-16907/child-and-adult-care-food-program-national-average-payment-rates-day-care-home-food-service-payment" TargetMode="External"/><Relationship Id="rId1" Type="http://schemas.openxmlformats.org/officeDocument/2006/relationships/hyperlink" Target="https://www.federalregister.gov/documents/2019/08/07/2019-16903/national-school-lunch-special-milk-and-school-breakfast-programs-national-average-paymentsmaximum" TargetMode="External"/><Relationship Id="rId5" Type="http://schemas.openxmlformats.org/officeDocument/2006/relationships/printerSettings" Target="../printerSettings/printerSettings1.bin"/><Relationship Id="rId4" Type="http://schemas.openxmlformats.org/officeDocument/2006/relationships/hyperlink" Target="https://www.fns.usda.gov/usda-fis/value-donated-foods-notic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rac.org/wp-content/uploads/making-cep-work-with-lower-isps.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115.xml"/><Relationship Id="rId21" Type="http://schemas.openxmlformats.org/officeDocument/2006/relationships/ctrlProp" Target="../ctrlProps/ctrlProp19.xml"/><Relationship Id="rId42" Type="http://schemas.openxmlformats.org/officeDocument/2006/relationships/ctrlProp" Target="../ctrlProps/ctrlProp40.xml"/><Relationship Id="rId63" Type="http://schemas.openxmlformats.org/officeDocument/2006/relationships/ctrlProp" Target="../ctrlProps/ctrlProp61.xml"/><Relationship Id="rId84" Type="http://schemas.openxmlformats.org/officeDocument/2006/relationships/ctrlProp" Target="../ctrlProps/ctrlProp82.xml"/><Relationship Id="rId138" Type="http://schemas.openxmlformats.org/officeDocument/2006/relationships/ctrlProp" Target="../ctrlProps/ctrlProp136.xml"/><Relationship Id="rId159" Type="http://schemas.openxmlformats.org/officeDocument/2006/relationships/ctrlProp" Target="../ctrlProps/ctrlProp157.xml"/><Relationship Id="rId170" Type="http://schemas.openxmlformats.org/officeDocument/2006/relationships/ctrlProp" Target="../ctrlProps/ctrlProp168.xml"/><Relationship Id="rId191" Type="http://schemas.openxmlformats.org/officeDocument/2006/relationships/ctrlProp" Target="../ctrlProps/ctrlProp189.xml"/><Relationship Id="rId107" Type="http://schemas.openxmlformats.org/officeDocument/2006/relationships/ctrlProp" Target="../ctrlProps/ctrlProp105.xml"/><Relationship Id="rId11" Type="http://schemas.openxmlformats.org/officeDocument/2006/relationships/ctrlProp" Target="../ctrlProps/ctrlProp9.xml"/><Relationship Id="rId32" Type="http://schemas.openxmlformats.org/officeDocument/2006/relationships/ctrlProp" Target="../ctrlProps/ctrlProp30.xml"/><Relationship Id="rId53" Type="http://schemas.openxmlformats.org/officeDocument/2006/relationships/ctrlProp" Target="../ctrlProps/ctrlProp51.xml"/><Relationship Id="rId74" Type="http://schemas.openxmlformats.org/officeDocument/2006/relationships/ctrlProp" Target="../ctrlProps/ctrlProp72.xml"/><Relationship Id="rId128" Type="http://schemas.openxmlformats.org/officeDocument/2006/relationships/ctrlProp" Target="../ctrlProps/ctrlProp126.xml"/><Relationship Id="rId149" Type="http://schemas.openxmlformats.org/officeDocument/2006/relationships/ctrlProp" Target="../ctrlProps/ctrlProp147.xml"/><Relationship Id="rId5" Type="http://schemas.openxmlformats.org/officeDocument/2006/relationships/ctrlProp" Target="../ctrlProps/ctrlProp3.xml"/><Relationship Id="rId95" Type="http://schemas.openxmlformats.org/officeDocument/2006/relationships/ctrlProp" Target="../ctrlProps/ctrlProp93.xml"/><Relationship Id="rId160" Type="http://schemas.openxmlformats.org/officeDocument/2006/relationships/ctrlProp" Target="../ctrlProps/ctrlProp158.xml"/><Relationship Id="rId181" Type="http://schemas.openxmlformats.org/officeDocument/2006/relationships/ctrlProp" Target="../ctrlProps/ctrlProp179.xml"/><Relationship Id="rId22" Type="http://schemas.openxmlformats.org/officeDocument/2006/relationships/ctrlProp" Target="../ctrlProps/ctrlProp20.xml"/><Relationship Id="rId43" Type="http://schemas.openxmlformats.org/officeDocument/2006/relationships/ctrlProp" Target="../ctrlProps/ctrlProp41.xml"/><Relationship Id="rId64" Type="http://schemas.openxmlformats.org/officeDocument/2006/relationships/ctrlProp" Target="../ctrlProps/ctrlProp62.xml"/><Relationship Id="rId118" Type="http://schemas.openxmlformats.org/officeDocument/2006/relationships/ctrlProp" Target="../ctrlProps/ctrlProp116.xml"/><Relationship Id="rId139" Type="http://schemas.openxmlformats.org/officeDocument/2006/relationships/ctrlProp" Target="../ctrlProps/ctrlProp137.xml"/><Relationship Id="rId85" Type="http://schemas.openxmlformats.org/officeDocument/2006/relationships/ctrlProp" Target="../ctrlProps/ctrlProp83.xml"/><Relationship Id="rId150" Type="http://schemas.openxmlformats.org/officeDocument/2006/relationships/ctrlProp" Target="../ctrlProps/ctrlProp148.xml"/><Relationship Id="rId171" Type="http://schemas.openxmlformats.org/officeDocument/2006/relationships/ctrlProp" Target="../ctrlProps/ctrlProp169.xml"/><Relationship Id="rId192" Type="http://schemas.openxmlformats.org/officeDocument/2006/relationships/ctrlProp" Target="../ctrlProps/ctrlProp190.xml"/><Relationship Id="rId12" Type="http://schemas.openxmlformats.org/officeDocument/2006/relationships/ctrlProp" Target="../ctrlProps/ctrlProp10.xml"/><Relationship Id="rId33" Type="http://schemas.openxmlformats.org/officeDocument/2006/relationships/ctrlProp" Target="../ctrlProps/ctrlProp31.xml"/><Relationship Id="rId108" Type="http://schemas.openxmlformats.org/officeDocument/2006/relationships/ctrlProp" Target="../ctrlProps/ctrlProp106.xml"/><Relationship Id="rId129" Type="http://schemas.openxmlformats.org/officeDocument/2006/relationships/ctrlProp" Target="../ctrlProps/ctrlProp127.xml"/><Relationship Id="rId54" Type="http://schemas.openxmlformats.org/officeDocument/2006/relationships/ctrlProp" Target="../ctrlProps/ctrlProp52.xml"/><Relationship Id="rId75" Type="http://schemas.openxmlformats.org/officeDocument/2006/relationships/ctrlProp" Target="../ctrlProps/ctrlProp73.xml"/><Relationship Id="rId96" Type="http://schemas.openxmlformats.org/officeDocument/2006/relationships/ctrlProp" Target="../ctrlProps/ctrlProp94.xml"/><Relationship Id="rId140" Type="http://schemas.openxmlformats.org/officeDocument/2006/relationships/ctrlProp" Target="../ctrlProps/ctrlProp138.xml"/><Relationship Id="rId161" Type="http://schemas.openxmlformats.org/officeDocument/2006/relationships/ctrlProp" Target="../ctrlProps/ctrlProp159.xml"/><Relationship Id="rId182" Type="http://schemas.openxmlformats.org/officeDocument/2006/relationships/ctrlProp" Target="../ctrlProps/ctrlProp180.xml"/><Relationship Id="rId6" Type="http://schemas.openxmlformats.org/officeDocument/2006/relationships/ctrlProp" Target="../ctrlProps/ctrlProp4.xml"/><Relationship Id="rId23" Type="http://schemas.openxmlformats.org/officeDocument/2006/relationships/ctrlProp" Target="../ctrlProps/ctrlProp21.xml"/><Relationship Id="rId119" Type="http://schemas.openxmlformats.org/officeDocument/2006/relationships/ctrlProp" Target="../ctrlProps/ctrlProp117.xml"/><Relationship Id="rId44" Type="http://schemas.openxmlformats.org/officeDocument/2006/relationships/ctrlProp" Target="../ctrlProps/ctrlProp42.xml"/><Relationship Id="rId65" Type="http://schemas.openxmlformats.org/officeDocument/2006/relationships/ctrlProp" Target="../ctrlProps/ctrlProp63.xml"/><Relationship Id="rId86" Type="http://schemas.openxmlformats.org/officeDocument/2006/relationships/ctrlProp" Target="../ctrlProps/ctrlProp84.xml"/><Relationship Id="rId130" Type="http://schemas.openxmlformats.org/officeDocument/2006/relationships/ctrlProp" Target="../ctrlProps/ctrlProp128.xml"/><Relationship Id="rId151" Type="http://schemas.openxmlformats.org/officeDocument/2006/relationships/ctrlProp" Target="../ctrlProps/ctrlProp149.xml"/><Relationship Id="rId172" Type="http://schemas.openxmlformats.org/officeDocument/2006/relationships/ctrlProp" Target="../ctrlProps/ctrlProp170.xml"/><Relationship Id="rId193" Type="http://schemas.openxmlformats.org/officeDocument/2006/relationships/ctrlProp" Target="../ctrlProps/ctrlProp191.xml"/><Relationship Id="rId13" Type="http://schemas.openxmlformats.org/officeDocument/2006/relationships/ctrlProp" Target="../ctrlProps/ctrlProp11.xml"/><Relationship Id="rId109" Type="http://schemas.openxmlformats.org/officeDocument/2006/relationships/ctrlProp" Target="../ctrlProps/ctrlProp107.xml"/><Relationship Id="rId34" Type="http://schemas.openxmlformats.org/officeDocument/2006/relationships/ctrlProp" Target="../ctrlProps/ctrlProp32.xml"/><Relationship Id="rId55" Type="http://schemas.openxmlformats.org/officeDocument/2006/relationships/ctrlProp" Target="../ctrlProps/ctrlProp53.xml"/><Relationship Id="rId76" Type="http://schemas.openxmlformats.org/officeDocument/2006/relationships/ctrlProp" Target="../ctrlProps/ctrlProp74.xml"/><Relationship Id="rId97" Type="http://schemas.openxmlformats.org/officeDocument/2006/relationships/ctrlProp" Target="../ctrlProps/ctrlProp95.xml"/><Relationship Id="rId120" Type="http://schemas.openxmlformats.org/officeDocument/2006/relationships/ctrlProp" Target="../ctrlProps/ctrlProp118.xml"/><Relationship Id="rId141" Type="http://schemas.openxmlformats.org/officeDocument/2006/relationships/ctrlProp" Target="../ctrlProps/ctrlProp139.xml"/><Relationship Id="rId7" Type="http://schemas.openxmlformats.org/officeDocument/2006/relationships/ctrlProp" Target="../ctrlProps/ctrlProp5.xml"/><Relationship Id="rId162" Type="http://schemas.openxmlformats.org/officeDocument/2006/relationships/ctrlProp" Target="../ctrlProps/ctrlProp160.xml"/><Relationship Id="rId183" Type="http://schemas.openxmlformats.org/officeDocument/2006/relationships/ctrlProp" Target="../ctrlProps/ctrlProp181.xml"/><Relationship Id="rId2" Type="http://schemas.openxmlformats.org/officeDocument/2006/relationships/vmlDrawing" Target="../drawings/vmlDrawing1.vml"/><Relationship Id="rId29" Type="http://schemas.openxmlformats.org/officeDocument/2006/relationships/ctrlProp" Target="../ctrlProps/ctrlProp27.xml"/><Relationship Id="rId24" Type="http://schemas.openxmlformats.org/officeDocument/2006/relationships/ctrlProp" Target="../ctrlProps/ctrlProp22.xml"/><Relationship Id="rId40" Type="http://schemas.openxmlformats.org/officeDocument/2006/relationships/ctrlProp" Target="../ctrlProps/ctrlProp38.xml"/><Relationship Id="rId45" Type="http://schemas.openxmlformats.org/officeDocument/2006/relationships/ctrlProp" Target="../ctrlProps/ctrlProp43.xml"/><Relationship Id="rId66" Type="http://schemas.openxmlformats.org/officeDocument/2006/relationships/ctrlProp" Target="../ctrlProps/ctrlProp64.xml"/><Relationship Id="rId87" Type="http://schemas.openxmlformats.org/officeDocument/2006/relationships/ctrlProp" Target="../ctrlProps/ctrlProp85.xml"/><Relationship Id="rId110" Type="http://schemas.openxmlformats.org/officeDocument/2006/relationships/ctrlProp" Target="../ctrlProps/ctrlProp108.xml"/><Relationship Id="rId115" Type="http://schemas.openxmlformats.org/officeDocument/2006/relationships/ctrlProp" Target="../ctrlProps/ctrlProp113.xml"/><Relationship Id="rId131" Type="http://schemas.openxmlformats.org/officeDocument/2006/relationships/ctrlProp" Target="../ctrlProps/ctrlProp129.xml"/><Relationship Id="rId136" Type="http://schemas.openxmlformats.org/officeDocument/2006/relationships/ctrlProp" Target="../ctrlProps/ctrlProp134.xml"/><Relationship Id="rId157" Type="http://schemas.openxmlformats.org/officeDocument/2006/relationships/ctrlProp" Target="../ctrlProps/ctrlProp155.xml"/><Relationship Id="rId178" Type="http://schemas.openxmlformats.org/officeDocument/2006/relationships/ctrlProp" Target="../ctrlProps/ctrlProp176.xml"/><Relationship Id="rId61" Type="http://schemas.openxmlformats.org/officeDocument/2006/relationships/ctrlProp" Target="../ctrlProps/ctrlProp59.xml"/><Relationship Id="rId82" Type="http://schemas.openxmlformats.org/officeDocument/2006/relationships/ctrlProp" Target="../ctrlProps/ctrlProp80.xml"/><Relationship Id="rId152" Type="http://schemas.openxmlformats.org/officeDocument/2006/relationships/ctrlProp" Target="../ctrlProps/ctrlProp150.xml"/><Relationship Id="rId173" Type="http://schemas.openxmlformats.org/officeDocument/2006/relationships/ctrlProp" Target="../ctrlProps/ctrlProp171.xml"/><Relationship Id="rId194" Type="http://schemas.openxmlformats.org/officeDocument/2006/relationships/ctrlProp" Target="../ctrlProps/ctrlProp192.xml"/><Relationship Id="rId199" Type="http://schemas.openxmlformats.org/officeDocument/2006/relationships/ctrlProp" Target="../ctrlProps/ctrlProp197.xml"/><Relationship Id="rId203" Type="http://schemas.openxmlformats.org/officeDocument/2006/relationships/comments" Target="../comments1.xml"/><Relationship Id="rId19" Type="http://schemas.openxmlformats.org/officeDocument/2006/relationships/ctrlProp" Target="../ctrlProps/ctrlProp17.xml"/><Relationship Id="rId14" Type="http://schemas.openxmlformats.org/officeDocument/2006/relationships/ctrlProp" Target="../ctrlProps/ctrlProp12.xml"/><Relationship Id="rId30" Type="http://schemas.openxmlformats.org/officeDocument/2006/relationships/ctrlProp" Target="../ctrlProps/ctrlProp28.xml"/><Relationship Id="rId35" Type="http://schemas.openxmlformats.org/officeDocument/2006/relationships/ctrlProp" Target="../ctrlProps/ctrlProp33.xml"/><Relationship Id="rId56" Type="http://schemas.openxmlformats.org/officeDocument/2006/relationships/ctrlProp" Target="../ctrlProps/ctrlProp54.xml"/><Relationship Id="rId77" Type="http://schemas.openxmlformats.org/officeDocument/2006/relationships/ctrlProp" Target="../ctrlProps/ctrlProp75.xml"/><Relationship Id="rId100" Type="http://schemas.openxmlformats.org/officeDocument/2006/relationships/ctrlProp" Target="../ctrlProps/ctrlProp98.xml"/><Relationship Id="rId105" Type="http://schemas.openxmlformats.org/officeDocument/2006/relationships/ctrlProp" Target="../ctrlProps/ctrlProp103.xml"/><Relationship Id="rId126" Type="http://schemas.openxmlformats.org/officeDocument/2006/relationships/ctrlProp" Target="../ctrlProps/ctrlProp124.xml"/><Relationship Id="rId147" Type="http://schemas.openxmlformats.org/officeDocument/2006/relationships/ctrlProp" Target="../ctrlProps/ctrlProp145.xml"/><Relationship Id="rId168" Type="http://schemas.openxmlformats.org/officeDocument/2006/relationships/ctrlProp" Target="../ctrlProps/ctrlProp166.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ctrlProp" Target="../ctrlProps/ctrlProp70.xml"/><Relationship Id="rId93" Type="http://schemas.openxmlformats.org/officeDocument/2006/relationships/ctrlProp" Target="../ctrlProps/ctrlProp91.xml"/><Relationship Id="rId98" Type="http://schemas.openxmlformats.org/officeDocument/2006/relationships/ctrlProp" Target="../ctrlProps/ctrlProp96.xml"/><Relationship Id="rId121" Type="http://schemas.openxmlformats.org/officeDocument/2006/relationships/ctrlProp" Target="../ctrlProps/ctrlProp119.xml"/><Relationship Id="rId142" Type="http://schemas.openxmlformats.org/officeDocument/2006/relationships/ctrlProp" Target="../ctrlProps/ctrlProp140.xml"/><Relationship Id="rId163" Type="http://schemas.openxmlformats.org/officeDocument/2006/relationships/ctrlProp" Target="../ctrlProps/ctrlProp161.xml"/><Relationship Id="rId184" Type="http://schemas.openxmlformats.org/officeDocument/2006/relationships/ctrlProp" Target="../ctrlProps/ctrlProp182.xml"/><Relationship Id="rId189" Type="http://schemas.openxmlformats.org/officeDocument/2006/relationships/ctrlProp" Target="../ctrlProps/ctrlProp187.xml"/><Relationship Id="rId3" Type="http://schemas.openxmlformats.org/officeDocument/2006/relationships/ctrlProp" Target="../ctrlProps/ctrlProp1.xml"/><Relationship Id="rId25" Type="http://schemas.openxmlformats.org/officeDocument/2006/relationships/ctrlProp" Target="../ctrlProps/ctrlProp23.xml"/><Relationship Id="rId46" Type="http://schemas.openxmlformats.org/officeDocument/2006/relationships/ctrlProp" Target="../ctrlProps/ctrlProp44.xml"/><Relationship Id="rId67" Type="http://schemas.openxmlformats.org/officeDocument/2006/relationships/ctrlProp" Target="../ctrlProps/ctrlProp65.xml"/><Relationship Id="rId116" Type="http://schemas.openxmlformats.org/officeDocument/2006/relationships/ctrlProp" Target="../ctrlProps/ctrlProp114.xml"/><Relationship Id="rId137" Type="http://schemas.openxmlformats.org/officeDocument/2006/relationships/ctrlProp" Target="../ctrlProps/ctrlProp135.xml"/><Relationship Id="rId158" Type="http://schemas.openxmlformats.org/officeDocument/2006/relationships/ctrlProp" Target="../ctrlProps/ctrlProp156.xml"/><Relationship Id="rId20" Type="http://schemas.openxmlformats.org/officeDocument/2006/relationships/ctrlProp" Target="../ctrlProps/ctrlProp18.xml"/><Relationship Id="rId41" Type="http://schemas.openxmlformats.org/officeDocument/2006/relationships/ctrlProp" Target="../ctrlProps/ctrlProp39.xml"/><Relationship Id="rId62" Type="http://schemas.openxmlformats.org/officeDocument/2006/relationships/ctrlProp" Target="../ctrlProps/ctrlProp60.xml"/><Relationship Id="rId83" Type="http://schemas.openxmlformats.org/officeDocument/2006/relationships/ctrlProp" Target="../ctrlProps/ctrlProp81.xml"/><Relationship Id="rId88" Type="http://schemas.openxmlformats.org/officeDocument/2006/relationships/ctrlProp" Target="../ctrlProps/ctrlProp86.xml"/><Relationship Id="rId111" Type="http://schemas.openxmlformats.org/officeDocument/2006/relationships/ctrlProp" Target="../ctrlProps/ctrlProp109.xml"/><Relationship Id="rId132" Type="http://schemas.openxmlformats.org/officeDocument/2006/relationships/ctrlProp" Target="../ctrlProps/ctrlProp130.xml"/><Relationship Id="rId153" Type="http://schemas.openxmlformats.org/officeDocument/2006/relationships/ctrlProp" Target="../ctrlProps/ctrlProp151.xml"/><Relationship Id="rId174" Type="http://schemas.openxmlformats.org/officeDocument/2006/relationships/ctrlProp" Target="../ctrlProps/ctrlProp172.xml"/><Relationship Id="rId179" Type="http://schemas.openxmlformats.org/officeDocument/2006/relationships/ctrlProp" Target="../ctrlProps/ctrlProp177.xml"/><Relationship Id="rId195" Type="http://schemas.openxmlformats.org/officeDocument/2006/relationships/ctrlProp" Target="../ctrlProps/ctrlProp193.xml"/><Relationship Id="rId190" Type="http://schemas.openxmlformats.org/officeDocument/2006/relationships/ctrlProp" Target="../ctrlProps/ctrlProp188.xml"/><Relationship Id="rId15" Type="http://schemas.openxmlformats.org/officeDocument/2006/relationships/ctrlProp" Target="../ctrlProps/ctrlProp13.xml"/><Relationship Id="rId36" Type="http://schemas.openxmlformats.org/officeDocument/2006/relationships/ctrlProp" Target="../ctrlProps/ctrlProp34.xml"/><Relationship Id="rId57" Type="http://schemas.openxmlformats.org/officeDocument/2006/relationships/ctrlProp" Target="../ctrlProps/ctrlProp55.xml"/><Relationship Id="rId106" Type="http://schemas.openxmlformats.org/officeDocument/2006/relationships/ctrlProp" Target="../ctrlProps/ctrlProp104.xml"/><Relationship Id="rId127" Type="http://schemas.openxmlformats.org/officeDocument/2006/relationships/ctrlProp" Target="../ctrlProps/ctrlProp125.xml"/><Relationship Id="rId10" Type="http://schemas.openxmlformats.org/officeDocument/2006/relationships/ctrlProp" Target="../ctrlProps/ctrlProp8.xml"/><Relationship Id="rId31" Type="http://schemas.openxmlformats.org/officeDocument/2006/relationships/ctrlProp" Target="../ctrlProps/ctrlProp29.xml"/><Relationship Id="rId52" Type="http://schemas.openxmlformats.org/officeDocument/2006/relationships/ctrlProp" Target="../ctrlProps/ctrlProp50.xml"/><Relationship Id="rId73" Type="http://schemas.openxmlformats.org/officeDocument/2006/relationships/ctrlProp" Target="../ctrlProps/ctrlProp71.xml"/><Relationship Id="rId78" Type="http://schemas.openxmlformats.org/officeDocument/2006/relationships/ctrlProp" Target="../ctrlProps/ctrlProp76.xml"/><Relationship Id="rId94" Type="http://schemas.openxmlformats.org/officeDocument/2006/relationships/ctrlProp" Target="../ctrlProps/ctrlProp92.xml"/><Relationship Id="rId99" Type="http://schemas.openxmlformats.org/officeDocument/2006/relationships/ctrlProp" Target="../ctrlProps/ctrlProp97.xml"/><Relationship Id="rId101" Type="http://schemas.openxmlformats.org/officeDocument/2006/relationships/ctrlProp" Target="../ctrlProps/ctrlProp99.xml"/><Relationship Id="rId122" Type="http://schemas.openxmlformats.org/officeDocument/2006/relationships/ctrlProp" Target="../ctrlProps/ctrlProp120.xml"/><Relationship Id="rId143" Type="http://schemas.openxmlformats.org/officeDocument/2006/relationships/ctrlProp" Target="../ctrlProps/ctrlProp141.xml"/><Relationship Id="rId148" Type="http://schemas.openxmlformats.org/officeDocument/2006/relationships/ctrlProp" Target="../ctrlProps/ctrlProp146.xml"/><Relationship Id="rId164" Type="http://schemas.openxmlformats.org/officeDocument/2006/relationships/ctrlProp" Target="../ctrlProps/ctrlProp162.xml"/><Relationship Id="rId169" Type="http://schemas.openxmlformats.org/officeDocument/2006/relationships/ctrlProp" Target="../ctrlProps/ctrlProp167.xml"/><Relationship Id="rId185" Type="http://schemas.openxmlformats.org/officeDocument/2006/relationships/ctrlProp" Target="../ctrlProps/ctrlProp183.xml"/><Relationship Id="rId4" Type="http://schemas.openxmlformats.org/officeDocument/2006/relationships/ctrlProp" Target="../ctrlProps/ctrlProp2.xml"/><Relationship Id="rId9" Type="http://schemas.openxmlformats.org/officeDocument/2006/relationships/ctrlProp" Target="../ctrlProps/ctrlProp7.xml"/><Relationship Id="rId180" Type="http://schemas.openxmlformats.org/officeDocument/2006/relationships/ctrlProp" Target="../ctrlProps/ctrlProp178.xml"/><Relationship Id="rId26" Type="http://schemas.openxmlformats.org/officeDocument/2006/relationships/ctrlProp" Target="../ctrlProps/ctrlProp24.xml"/><Relationship Id="rId47" Type="http://schemas.openxmlformats.org/officeDocument/2006/relationships/ctrlProp" Target="../ctrlProps/ctrlProp45.xml"/><Relationship Id="rId68" Type="http://schemas.openxmlformats.org/officeDocument/2006/relationships/ctrlProp" Target="../ctrlProps/ctrlProp66.xml"/><Relationship Id="rId89" Type="http://schemas.openxmlformats.org/officeDocument/2006/relationships/ctrlProp" Target="../ctrlProps/ctrlProp87.xml"/><Relationship Id="rId112" Type="http://schemas.openxmlformats.org/officeDocument/2006/relationships/ctrlProp" Target="../ctrlProps/ctrlProp110.xml"/><Relationship Id="rId133" Type="http://schemas.openxmlformats.org/officeDocument/2006/relationships/ctrlProp" Target="../ctrlProps/ctrlProp131.xml"/><Relationship Id="rId154" Type="http://schemas.openxmlformats.org/officeDocument/2006/relationships/ctrlProp" Target="../ctrlProps/ctrlProp152.xml"/><Relationship Id="rId175" Type="http://schemas.openxmlformats.org/officeDocument/2006/relationships/ctrlProp" Target="../ctrlProps/ctrlProp173.xml"/><Relationship Id="rId196" Type="http://schemas.openxmlformats.org/officeDocument/2006/relationships/ctrlProp" Target="../ctrlProps/ctrlProp194.xml"/><Relationship Id="rId200" Type="http://schemas.openxmlformats.org/officeDocument/2006/relationships/ctrlProp" Target="../ctrlProps/ctrlProp198.xml"/><Relationship Id="rId16" Type="http://schemas.openxmlformats.org/officeDocument/2006/relationships/ctrlProp" Target="../ctrlProps/ctrlProp14.xml"/><Relationship Id="rId37" Type="http://schemas.openxmlformats.org/officeDocument/2006/relationships/ctrlProp" Target="../ctrlProps/ctrlProp35.xml"/><Relationship Id="rId58" Type="http://schemas.openxmlformats.org/officeDocument/2006/relationships/ctrlProp" Target="../ctrlProps/ctrlProp56.xml"/><Relationship Id="rId79" Type="http://schemas.openxmlformats.org/officeDocument/2006/relationships/ctrlProp" Target="../ctrlProps/ctrlProp77.xml"/><Relationship Id="rId102" Type="http://schemas.openxmlformats.org/officeDocument/2006/relationships/ctrlProp" Target="../ctrlProps/ctrlProp100.xml"/><Relationship Id="rId123" Type="http://schemas.openxmlformats.org/officeDocument/2006/relationships/ctrlProp" Target="../ctrlProps/ctrlProp121.xml"/><Relationship Id="rId144" Type="http://schemas.openxmlformats.org/officeDocument/2006/relationships/ctrlProp" Target="../ctrlProps/ctrlProp142.xml"/><Relationship Id="rId90" Type="http://schemas.openxmlformats.org/officeDocument/2006/relationships/ctrlProp" Target="../ctrlProps/ctrlProp88.xml"/><Relationship Id="rId165" Type="http://schemas.openxmlformats.org/officeDocument/2006/relationships/ctrlProp" Target="../ctrlProps/ctrlProp163.xml"/><Relationship Id="rId186" Type="http://schemas.openxmlformats.org/officeDocument/2006/relationships/ctrlProp" Target="../ctrlProps/ctrlProp184.xml"/><Relationship Id="rId27" Type="http://schemas.openxmlformats.org/officeDocument/2006/relationships/ctrlProp" Target="../ctrlProps/ctrlProp25.xml"/><Relationship Id="rId48" Type="http://schemas.openxmlformats.org/officeDocument/2006/relationships/ctrlProp" Target="../ctrlProps/ctrlProp46.xml"/><Relationship Id="rId69" Type="http://schemas.openxmlformats.org/officeDocument/2006/relationships/ctrlProp" Target="../ctrlProps/ctrlProp67.xml"/><Relationship Id="rId113" Type="http://schemas.openxmlformats.org/officeDocument/2006/relationships/ctrlProp" Target="../ctrlProps/ctrlProp111.xml"/><Relationship Id="rId134" Type="http://schemas.openxmlformats.org/officeDocument/2006/relationships/ctrlProp" Target="../ctrlProps/ctrlProp132.xml"/><Relationship Id="rId80" Type="http://schemas.openxmlformats.org/officeDocument/2006/relationships/ctrlProp" Target="../ctrlProps/ctrlProp78.xml"/><Relationship Id="rId155" Type="http://schemas.openxmlformats.org/officeDocument/2006/relationships/ctrlProp" Target="../ctrlProps/ctrlProp153.xml"/><Relationship Id="rId176" Type="http://schemas.openxmlformats.org/officeDocument/2006/relationships/ctrlProp" Target="../ctrlProps/ctrlProp174.xml"/><Relationship Id="rId197" Type="http://schemas.openxmlformats.org/officeDocument/2006/relationships/ctrlProp" Target="../ctrlProps/ctrlProp195.xml"/><Relationship Id="rId201" Type="http://schemas.openxmlformats.org/officeDocument/2006/relationships/ctrlProp" Target="../ctrlProps/ctrlProp199.xml"/><Relationship Id="rId17" Type="http://schemas.openxmlformats.org/officeDocument/2006/relationships/ctrlProp" Target="../ctrlProps/ctrlProp15.xml"/><Relationship Id="rId38" Type="http://schemas.openxmlformats.org/officeDocument/2006/relationships/ctrlProp" Target="../ctrlProps/ctrlProp36.xml"/><Relationship Id="rId59" Type="http://schemas.openxmlformats.org/officeDocument/2006/relationships/ctrlProp" Target="../ctrlProps/ctrlProp57.xml"/><Relationship Id="rId103" Type="http://schemas.openxmlformats.org/officeDocument/2006/relationships/ctrlProp" Target="../ctrlProps/ctrlProp101.xml"/><Relationship Id="rId124" Type="http://schemas.openxmlformats.org/officeDocument/2006/relationships/ctrlProp" Target="../ctrlProps/ctrlProp122.xml"/><Relationship Id="rId70" Type="http://schemas.openxmlformats.org/officeDocument/2006/relationships/ctrlProp" Target="../ctrlProps/ctrlProp68.xml"/><Relationship Id="rId91" Type="http://schemas.openxmlformats.org/officeDocument/2006/relationships/ctrlProp" Target="../ctrlProps/ctrlProp89.xml"/><Relationship Id="rId145" Type="http://schemas.openxmlformats.org/officeDocument/2006/relationships/ctrlProp" Target="../ctrlProps/ctrlProp143.xml"/><Relationship Id="rId166" Type="http://schemas.openxmlformats.org/officeDocument/2006/relationships/ctrlProp" Target="../ctrlProps/ctrlProp164.xml"/><Relationship Id="rId187" Type="http://schemas.openxmlformats.org/officeDocument/2006/relationships/ctrlProp" Target="../ctrlProps/ctrlProp185.xml"/><Relationship Id="rId1" Type="http://schemas.openxmlformats.org/officeDocument/2006/relationships/drawing" Target="../drawings/drawing2.xml"/><Relationship Id="rId28" Type="http://schemas.openxmlformats.org/officeDocument/2006/relationships/ctrlProp" Target="../ctrlProps/ctrlProp26.xml"/><Relationship Id="rId49" Type="http://schemas.openxmlformats.org/officeDocument/2006/relationships/ctrlProp" Target="../ctrlProps/ctrlProp47.xml"/><Relationship Id="rId114" Type="http://schemas.openxmlformats.org/officeDocument/2006/relationships/ctrlProp" Target="../ctrlProps/ctrlProp112.xml"/><Relationship Id="rId60" Type="http://schemas.openxmlformats.org/officeDocument/2006/relationships/ctrlProp" Target="../ctrlProps/ctrlProp58.xml"/><Relationship Id="rId81" Type="http://schemas.openxmlformats.org/officeDocument/2006/relationships/ctrlProp" Target="../ctrlProps/ctrlProp79.xml"/><Relationship Id="rId135" Type="http://schemas.openxmlformats.org/officeDocument/2006/relationships/ctrlProp" Target="../ctrlProps/ctrlProp133.xml"/><Relationship Id="rId156" Type="http://schemas.openxmlformats.org/officeDocument/2006/relationships/ctrlProp" Target="../ctrlProps/ctrlProp154.xml"/><Relationship Id="rId177" Type="http://schemas.openxmlformats.org/officeDocument/2006/relationships/ctrlProp" Target="../ctrlProps/ctrlProp175.xml"/><Relationship Id="rId198" Type="http://schemas.openxmlformats.org/officeDocument/2006/relationships/ctrlProp" Target="../ctrlProps/ctrlProp196.xml"/><Relationship Id="rId202" Type="http://schemas.openxmlformats.org/officeDocument/2006/relationships/ctrlProp" Target="../ctrlProps/ctrlProp200.xml"/><Relationship Id="rId18" Type="http://schemas.openxmlformats.org/officeDocument/2006/relationships/ctrlProp" Target="../ctrlProps/ctrlProp16.xml"/><Relationship Id="rId39" Type="http://schemas.openxmlformats.org/officeDocument/2006/relationships/ctrlProp" Target="../ctrlProps/ctrlProp37.xml"/><Relationship Id="rId50" Type="http://schemas.openxmlformats.org/officeDocument/2006/relationships/ctrlProp" Target="../ctrlProps/ctrlProp48.xml"/><Relationship Id="rId104" Type="http://schemas.openxmlformats.org/officeDocument/2006/relationships/ctrlProp" Target="../ctrlProps/ctrlProp102.xml"/><Relationship Id="rId125" Type="http://schemas.openxmlformats.org/officeDocument/2006/relationships/ctrlProp" Target="../ctrlProps/ctrlProp123.xml"/><Relationship Id="rId146" Type="http://schemas.openxmlformats.org/officeDocument/2006/relationships/ctrlProp" Target="../ctrlProps/ctrlProp144.xml"/><Relationship Id="rId167" Type="http://schemas.openxmlformats.org/officeDocument/2006/relationships/ctrlProp" Target="../ctrlProps/ctrlProp165.xml"/><Relationship Id="rId188" Type="http://schemas.openxmlformats.org/officeDocument/2006/relationships/ctrlProp" Target="../ctrlProps/ctrlProp186.xml"/><Relationship Id="rId71" Type="http://schemas.openxmlformats.org/officeDocument/2006/relationships/ctrlProp" Target="../ctrlProps/ctrlProp69.xml"/><Relationship Id="rId92" Type="http://schemas.openxmlformats.org/officeDocument/2006/relationships/ctrlProp" Target="../ctrlProps/ctrlProp90.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2803-9AC0-4F87-A20F-5448B8320D70}">
  <dimension ref="B1:L24"/>
  <sheetViews>
    <sheetView zoomScale="80" zoomScaleNormal="80" workbookViewId="0">
      <selection activeCell="C20" sqref="C20"/>
    </sheetView>
  </sheetViews>
  <sheetFormatPr baseColWidth="10" defaultColWidth="8.83203125" defaultRowHeight="27.25" customHeight="1" x14ac:dyDescent="0.2"/>
  <cols>
    <col min="1" max="1" width="8.83203125" style="17"/>
    <col min="2" max="2" width="39" style="17" customWidth="1"/>
    <col min="3" max="3" width="8.83203125" style="17" customWidth="1"/>
    <col min="4" max="8" width="8.83203125" style="17"/>
    <col min="9" max="9" width="34.1640625" style="17" bestFit="1" customWidth="1"/>
    <col min="10" max="16384" width="8.83203125" style="17"/>
  </cols>
  <sheetData>
    <row r="1" spans="2:12" ht="10.5" customHeight="1" x14ac:dyDescent="0.2"/>
    <row r="2" spans="2:12" ht="27.25" customHeight="1" x14ac:dyDescent="0.2">
      <c r="B2" s="16" t="s">
        <v>32</v>
      </c>
      <c r="C2" s="27">
        <v>1.6</v>
      </c>
      <c r="I2" s="16" t="s">
        <v>31</v>
      </c>
      <c r="J2" s="26">
        <v>7.0000000000000007E-2</v>
      </c>
    </row>
    <row r="3" spans="2:12" ht="10.75" customHeight="1" x14ac:dyDescent="0.2"/>
    <row r="4" spans="2:12" ht="27.25" customHeight="1" x14ac:dyDescent="0.2">
      <c r="B4" s="251" t="s">
        <v>28</v>
      </c>
      <c r="C4" s="251" t="s">
        <v>37</v>
      </c>
      <c r="D4" s="251"/>
      <c r="E4" s="251" t="s">
        <v>36</v>
      </c>
      <c r="F4" s="251"/>
      <c r="G4" s="250" t="s">
        <v>10</v>
      </c>
      <c r="I4" s="22" t="s">
        <v>29</v>
      </c>
      <c r="J4" s="23" t="s">
        <v>15</v>
      </c>
      <c r="K4" s="23" t="s">
        <v>19</v>
      </c>
      <c r="L4" s="23" t="s">
        <v>16</v>
      </c>
    </row>
    <row r="5" spans="2:12" ht="27.25" customHeight="1" x14ac:dyDescent="0.2">
      <c r="B5" s="251"/>
      <c r="C5" s="18" t="s">
        <v>9</v>
      </c>
      <c r="D5" s="18" t="s">
        <v>33</v>
      </c>
      <c r="E5" s="18" t="s">
        <v>9</v>
      </c>
      <c r="F5" s="18" t="s">
        <v>33</v>
      </c>
      <c r="G5" s="250"/>
      <c r="I5" s="33" t="s">
        <v>30</v>
      </c>
      <c r="J5" s="34"/>
      <c r="K5" s="34"/>
      <c r="L5" s="35"/>
    </row>
    <row r="6" spans="2:12" ht="27.25" customHeight="1" x14ac:dyDescent="0.2">
      <c r="B6" s="19" t="s">
        <v>30</v>
      </c>
      <c r="C6" s="26">
        <v>2.2000000000000002</v>
      </c>
      <c r="D6" s="26">
        <v>1.9</v>
      </c>
      <c r="E6" s="14">
        <v>1.84</v>
      </c>
      <c r="F6" s="14">
        <v>1.54</v>
      </c>
      <c r="G6" s="14">
        <v>0.31</v>
      </c>
      <c r="I6" s="24" t="s">
        <v>10</v>
      </c>
      <c r="J6" s="26">
        <v>0.32</v>
      </c>
      <c r="K6" s="26">
        <v>0.39</v>
      </c>
      <c r="L6" s="26">
        <v>0.4</v>
      </c>
    </row>
    <row r="7" spans="2:12" ht="27.25" customHeight="1" x14ac:dyDescent="0.2">
      <c r="B7" s="19" t="s">
        <v>13</v>
      </c>
      <c r="C7" s="26">
        <v>3.53</v>
      </c>
      <c r="D7" s="26">
        <v>3.23</v>
      </c>
      <c r="E7" s="26">
        <v>2.95</v>
      </c>
      <c r="F7" s="26">
        <v>2.65</v>
      </c>
      <c r="G7" s="26">
        <v>0.47</v>
      </c>
      <c r="I7" s="24" t="s">
        <v>33</v>
      </c>
      <c r="J7" s="26">
        <v>3.01</v>
      </c>
      <c r="K7" s="26">
        <v>3.08</v>
      </c>
      <c r="L7" s="26">
        <v>3.18</v>
      </c>
    </row>
    <row r="8" spans="2:12" ht="27.25" customHeight="1" x14ac:dyDescent="0.2">
      <c r="B8" s="19" t="s">
        <v>35</v>
      </c>
      <c r="C8" s="14">
        <v>2.57</v>
      </c>
      <c r="D8" s="14">
        <v>2.27</v>
      </c>
      <c r="E8" s="14">
        <v>2.15</v>
      </c>
      <c r="F8" s="14">
        <v>1.85</v>
      </c>
      <c r="G8" s="14">
        <v>0.36</v>
      </c>
      <c r="I8" s="24" t="s">
        <v>9</v>
      </c>
      <c r="J8" s="26">
        <v>3.41</v>
      </c>
      <c r="K8" s="26">
        <v>3.48</v>
      </c>
      <c r="L8" s="26">
        <v>3.58</v>
      </c>
    </row>
    <row r="9" spans="2:12" ht="9" customHeight="1" x14ac:dyDescent="0.2">
      <c r="B9" s="20"/>
      <c r="C9" s="21"/>
      <c r="D9" s="21"/>
      <c r="E9" s="21"/>
    </row>
    <row r="10" spans="2:12" ht="27.25" customHeight="1" x14ac:dyDescent="0.2">
      <c r="B10" s="28" t="s">
        <v>38</v>
      </c>
      <c r="C10" s="36" t="s">
        <v>9</v>
      </c>
      <c r="D10" s="36" t="s">
        <v>33</v>
      </c>
      <c r="E10" s="36" t="s">
        <v>10</v>
      </c>
      <c r="F10" s="15"/>
      <c r="G10" s="29"/>
      <c r="I10" s="33" t="s">
        <v>13</v>
      </c>
      <c r="J10" s="34"/>
      <c r="K10" s="34"/>
      <c r="L10" s="35"/>
    </row>
    <row r="11" spans="2:12" ht="27.25" customHeight="1" x14ac:dyDescent="0.2">
      <c r="B11" s="19" t="s">
        <v>30</v>
      </c>
      <c r="C11" s="26">
        <v>0.94</v>
      </c>
      <c r="D11" s="26">
        <v>0.47</v>
      </c>
      <c r="E11" s="14">
        <v>0.08</v>
      </c>
      <c r="F11" s="30"/>
      <c r="G11" s="29"/>
      <c r="I11" s="24" t="s">
        <v>10</v>
      </c>
      <c r="J11" s="14">
        <v>0.53</v>
      </c>
      <c r="K11" s="14">
        <v>0.6</v>
      </c>
      <c r="L11" s="14">
        <v>0.63</v>
      </c>
    </row>
    <row r="12" spans="2:12" ht="27.25" customHeight="1" x14ac:dyDescent="0.2">
      <c r="B12" s="19" t="s">
        <v>13</v>
      </c>
      <c r="C12" s="26">
        <v>1.52</v>
      </c>
      <c r="D12" s="26">
        <v>0.76</v>
      </c>
      <c r="E12" s="26">
        <v>0.13</v>
      </c>
      <c r="F12" s="31"/>
      <c r="G12" s="31"/>
      <c r="I12" s="24" t="s">
        <v>33</v>
      </c>
      <c r="J12" s="14">
        <v>5.14</v>
      </c>
      <c r="K12" s="14">
        <v>5.21</v>
      </c>
      <c r="L12" s="14">
        <v>5.38</v>
      </c>
    </row>
    <row r="13" spans="2:12" ht="27.25" customHeight="1" x14ac:dyDescent="0.2">
      <c r="B13" s="19" t="s">
        <v>35</v>
      </c>
      <c r="C13" s="14">
        <v>1.1000000000000001</v>
      </c>
      <c r="D13" s="14">
        <v>0.55000000000000004</v>
      </c>
      <c r="E13" s="14">
        <v>0.1</v>
      </c>
      <c r="F13" s="32"/>
      <c r="G13" s="32"/>
      <c r="I13" s="24" t="s">
        <v>9</v>
      </c>
      <c r="J13" s="26">
        <v>5.54</v>
      </c>
      <c r="K13" s="26">
        <v>5.61</v>
      </c>
      <c r="L13" s="26">
        <v>5.78</v>
      </c>
    </row>
    <row r="14" spans="2:12" ht="9" customHeight="1" x14ac:dyDescent="0.2">
      <c r="F14" s="31"/>
      <c r="G14" s="31"/>
    </row>
    <row r="15" spans="2:12" ht="27.25" customHeight="1" x14ac:dyDescent="0.2">
      <c r="B15" s="28" t="s">
        <v>41</v>
      </c>
      <c r="C15" s="36" t="s">
        <v>9</v>
      </c>
      <c r="D15" s="36" t="s">
        <v>33</v>
      </c>
      <c r="E15" s="36" t="s">
        <v>10</v>
      </c>
      <c r="I15" s="33" t="s">
        <v>14</v>
      </c>
      <c r="J15" s="34"/>
      <c r="K15" s="34"/>
      <c r="L15" s="35"/>
    </row>
    <row r="16" spans="2:12" ht="27.25" customHeight="1" x14ac:dyDescent="0.2">
      <c r="B16" s="19" t="s">
        <v>30</v>
      </c>
      <c r="C16" s="26">
        <v>3.41</v>
      </c>
      <c r="D16" s="26">
        <v>3.01</v>
      </c>
      <c r="E16" s="14">
        <v>0.32</v>
      </c>
      <c r="I16" s="24" t="s">
        <v>10</v>
      </c>
      <c r="J16" s="14">
        <v>0.38</v>
      </c>
      <c r="K16" s="14">
        <v>0.45</v>
      </c>
      <c r="L16" s="14">
        <v>0.46</v>
      </c>
    </row>
    <row r="17" spans="2:12" ht="27.25" customHeight="1" x14ac:dyDescent="0.2">
      <c r="B17" s="19" t="s">
        <v>13</v>
      </c>
      <c r="C17" s="26">
        <v>5.54</v>
      </c>
      <c r="D17" s="26">
        <v>5.14</v>
      </c>
      <c r="E17" s="26">
        <v>0.53</v>
      </c>
      <c r="I17" s="24" t="s">
        <v>33</v>
      </c>
      <c r="J17" s="14">
        <v>3.6</v>
      </c>
      <c r="K17" s="14">
        <v>3.67</v>
      </c>
      <c r="L17" s="14">
        <v>3.78</v>
      </c>
    </row>
    <row r="18" spans="2:12" ht="27.25" customHeight="1" x14ac:dyDescent="0.2">
      <c r="B18" s="19" t="s">
        <v>35</v>
      </c>
      <c r="C18" s="14">
        <v>4</v>
      </c>
      <c r="D18" s="14">
        <v>3.6</v>
      </c>
      <c r="E18" s="14">
        <v>0.38</v>
      </c>
      <c r="I18" s="24" t="s">
        <v>9</v>
      </c>
      <c r="J18" s="14">
        <v>4</v>
      </c>
      <c r="K18" s="14">
        <v>4.07</v>
      </c>
      <c r="L18" s="14">
        <v>4.18</v>
      </c>
    </row>
    <row r="19" spans="2:12" ht="9" customHeight="1" x14ac:dyDescent="0.2"/>
    <row r="20" spans="2:12" ht="27.5" customHeight="1" x14ac:dyDescent="0.2">
      <c r="B20" s="16" t="s">
        <v>44</v>
      </c>
      <c r="C20" s="43">
        <v>0.23749999999999999</v>
      </c>
    </row>
    <row r="21" spans="2:12" ht="27.25" customHeight="1" x14ac:dyDescent="0.2">
      <c r="B21" s="25" t="s">
        <v>34</v>
      </c>
    </row>
    <row r="22" spans="2:12" ht="27.25" customHeight="1" x14ac:dyDescent="0.2">
      <c r="B22" s="37" t="s">
        <v>40</v>
      </c>
    </row>
    <row r="23" spans="2:12" ht="27.25" customHeight="1" x14ac:dyDescent="0.2">
      <c r="B23" s="37" t="s">
        <v>42</v>
      </c>
    </row>
    <row r="24" spans="2:12" ht="27.25" customHeight="1" x14ac:dyDescent="0.2">
      <c r="B24" s="37" t="s">
        <v>43</v>
      </c>
    </row>
  </sheetData>
  <mergeCells count="4">
    <mergeCell ref="G4:G5"/>
    <mergeCell ref="B4:B5"/>
    <mergeCell ref="C4:D4"/>
    <mergeCell ref="E4:F4"/>
  </mergeCells>
  <hyperlinks>
    <hyperlink ref="B21" r:id="rId1" location="p-31" display="https://www.federalregister.gov/documents/2019/08/07/2019-16903/national-school-lunch-special-milk-and-school-breakfast-programs-national-average-paymentsmaximum - p-31" xr:uid="{A9038C97-4694-4BAA-BA94-B5D598D60C92}"/>
    <hyperlink ref="B22" r:id="rId2" xr:uid="{9BBC958C-7762-4E3D-9D5D-42234ED85F15}"/>
    <hyperlink ref="B23" r:id="rId3" xr:uid="{DBB64D63-6053-40F8-95D9-6AB648EC2A83}"/>
    <hyperlink ref="B24" r:id="rId4" xr:uid="{444EC649-7A48-4744-9729-505AA5450BAE}"/>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1E71A-34B7-4C00-B774-EA2EE12DC962}">
  <dimension ref="A2:H17"/>
  <sheetViews>
    <sheetView zoomScale="80" zoomScaleNormal="80" workbookViewId="0">
      <selection activeCell="E31" sqref="E31"/>
    </sheetView>
  </sheetViews>
  <sheetFormatPr baseColWidth="10" defaultColWidth="8.83203125" defaultRowHeight="15" x14ac:dyDescent="0.2"/>
  <cols>
    <col min="1" max="1" width="46.83203125" style="3" customWidth="1"/>
    <col min="2" max="2" width="18" style="4" customWidth="1"/>
    <col min="3" max="3" width="13" style="4" customWidth="1"/>
    <col min="4" max="4" width="13.6640625" style="4" customWidth="1"/>
    <col min="5" max="5" width="17.5" style="4" customWidth="1"/>
    <col min="6" max="16384" width="8.83203125" style="4"/>
  </cols>
  <sheetData>
    <row r="2" spans="1:8" ht="38.5" customHeight="1" x14ac:dyDescent="0.2">
      <c r="A2" s="3" t="s">
        <v>21</v>
      </c>
      <c r="B2" s="13" t="s">
        <v>12</v>
      </c>
    </row>
    <row r="3" spans="1:8" ht="32" x14ac:dyDescent="0.2">
      <c r="B3" s="3" t="s">
        <v>6</v>
      </c>
      <c r="D3" s="11" t="s">
        <v>23</v>
      </c>
      <c r="E3" s="6" t="s">
        <v>24</v>
      </c>
    </row>
    <row r="4" spans="1:8" x14ac:dyDescent="0.2">
      <c r="B4" s="5" t="s">
        <v>25</v>
      </c>
      <c r="C4" s="8" t="e">
        <f>((#REF!/SUM(#REF!))*#REF!)+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f>
        <v>#REF!</v>
      </c>
      <c r="D4" s="12">
        <v>0</v>
      </c>
      <c r="E4" s="7" t="e">
        <f>'REIMBURSEMENT RATE OLD'!$C$4+D4</f>
        <v>#REF!</v>
      </c>
      <c r="H4" s="2"/>
    </row>
    <row r="5" spans="1:8" x14ac:dyDescent="0.2">
      <c r="B5" s="5" t="s">
        <v>26</v>
      </c>
      <c r="C5" s="8" t="e">
        <f>((#REF!/SUM(#REF!))*#REF!)+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f>
        <v>#REF!</v>
      </c>
      <c r="D5" s="12">
        <v>0</v>
      </c>
      <c r="E5" s="7" t="e">
        <f>'REIMBURSEMENT RATE OLD'!$C$5+D5</f>
        <v>#REF!</v>
      </c>
      <c r="H5" s="2"/>
    </row>
    <row r="6" spans="1:8" x14ac:dyDescent="0.2">
      <c r="B6" s="3"/>
    </row>
    <row r="7" spans="1:8" x14ac:dyDescent="0.2">
      <c r="B7" s="3" t="s">
        <v>17</v>
      </c>
    </row>
    <row r="8" spans="1:8" x14ac:dyDescent="0.2">
      <c r="B8" s="5" t="s">
        <v>22</v>
      </c>
      <c r="C8" s="9" t="s">
        <v>8</v>
      </c>
    </row>
    <row r="9" spans="1:8" x14ac:dyDescent="0.2">
      <c r="B9" s="5" t="s">
        <v>18</v>
      </c>
      <c r="C9" s="9" t="s">
        <v>11</v>
      </c>
    </row>
    <row r="10" spans="1:8" ht="32" x14ac:dyDescent="0.2">
      <c r="B10" s="5" t="s">
        <v>20</v>
      </c>
      <c r="C10" s="9" t="s">
        <v>19</v>
      </c>
      <c r="D10" s="11" t="s">
        <v>23</v>
      </c>
      <c r="E10" s="6" t="s">
        <v>24</v>
      </c>
    </row>
    <row r="11" spans="1:8" x14ac:dyDescent="0.2">
      <c r="B11" s="5" t="s">
        <v>1</v>
      </c>
      <c r="C11" s="10">
        <f>IF(AND('REIMBURSEMENT RATE OLD'!$B$2="CONTIGUOUS US",$C$10="&lt;60%"),'FEDERAL RATES (HIDDEN)'!$J6,IF(AND('REIMBURSEMENT RATE OLD'!$B$2="CONTIGUOUS US",$C$10="≥60%"),'FEDERAL RATES (HIDDEN)'!$K6,IF(AND('REIMBURSEMENT RATE OLD'!$B$2="CONTIGUOUS US",$C$10="MAX"),'FEDERAL RATES (HIDDEN)'!$L6,IF(AND('REIMBURSEMENT RATE OLD'!$B$2="ALASKA",$C$10="&lt;60%"),'FEDERAL RATES (HIDDEN)'!$J11,IF(AND('REIMBURSEMENT RATE OLD'!$B$2="ALASKA",$C$10="≥60%"),'FEDERAL RATES (HIDDEN)'!$K11,IF(AND('REIMBURSEMENT RATE OLD'!$B$2="ALASKA",$C$10="MAX"),'FEDERAL RATES (HIDDEN)'!$L11,IF(AND('REIMBURSEMENT RATE OLD'!$B$2="HAWAII",$C$10="&lt;60%"),'FEDERAL RATES (HIDDEN)'!$J16,IF(AND('REIMBURSEMENT RATE OLD'!$B$2="HAWAII",$C$10="≥60%"),'FEDERAL RATES (HIDDEN)'!$K16,IF(AND('REIMBURSEMENT RATE OLD'!$B$2="HAWAII",$C$10="MAX"),'FEDERAL RATES (HIDDEN)'!$L16,"")))))))))+IF($C$8="YES",0.07,0)+IF($C$9="YES",0.02,0)</f>
        <v>0.46</v>
      </c>
      <c r="D11" s="12">
        <v>0</v>
      </c>
      <c r="E11" s="7">
        <f>'REIMBURSEMENT RATE OLD'!$C$11+D11</f>
        <v>0.46</v>
      </c>
    </row>
    <row r="12" spans="1:8" x14ac:dyDescent="0.2">
      <c r="B12" s="5" t="s">
        <v>0</v>
      </c>
      <c r="C12" s="10">
        <f>IF(AND('REIMBURSEMENT RATE OLD'!$B$2="CONTIGUOUS US",$C$10="&lt;60%"),'FEDERAL RATES (HIDDEN)'!$J8,IF(AND('REIMBURSEMENT RATE OLD'!$B$2="CONTIGUOUS US",$C$10="≥60%"),'FEDERAL RATES (HIDDEN)'!$K8,IF(AND('REIMBURSEMENT RATE OLD'!$B$2="CONTIGUOUS US",$C$10="MAX"),'FEDERAL RATES (HIDDEN)'!$L8,IF(AND('REIMBURSEMENT RATE OLD'!$B$2="ALASKA",$C$10="&lt;60%"),'FEDERAL RATES (HIDDEN)'!$J13,IF(AND('REIMBURSEMENT RATE OLD'!$B$2="ALASKA",$C$10="≥60%"),'FEDERAL RATES (HIDDEN)'!$K13,IF(AND('REIMBURSEMENT RATE OLD'!$B$2="ALASKA",$C$10="MAX"),'FEDERAL RATES (HIDDEN)'!$L13,IF(AND('REIMBURSEMENT RATE OLD'!$B$2="HAWAII",$C$10="&lt;60%"),'FEDERAL RATES (HIDDEN)'!$J18,IF(AND('REIMBURSEMENT RATE OLD'!$B$2="HAWAII",$C$10="≥60%"),'FEDERAL RATES (HIDDEN)'!$K18,IF(AND('REIMBURSEMENT RATE OLD'!$B$2="HAWAII",$C$10="MAX"),'FEDERAL RATES (HIDDEN)'!$L18,"")))))))))+IF($C$8="YES",0.07,0)+IF($C$9="YES",0.02,0)</f>
        <v>3.55</v>
      </c>
      <c r="D12" s="12">
        <v>0</v>
      </c>
      <c r="E12" s="7">
        <f>'REIMBURSEMENT RATE OLD'!$C$12+D12</f>
        <v>3.55</v>
      </c>
    </row>
    <row r="14" spans="1:8" ht="14.5" customHeight="1" x14ac:dyDescent="0.2"/>
    <row r="17" ht="14.5" customHeight="1" x14ac:dyDescent="0.2"/>
  </sheetData>
  <dataValidations count="4">
    <dataValidation type="list" allowBlank="1" showInputMessage="1" showErrorMessage="1" sqref="C8:C9" xr:uid="{ACC614DB-1754-4B94-8C6E-13D8AC5E6959}">
      <formula1>"YES,NO"</formula1>
    </dataValidation>
    <dataValidation type="list" allowBlank="1" showInputMessage="1" showErrorMessage="1" sqref="C10" xr:uid="{E50FAC18-E2DB-46A0-9809-26B64D7D58DC}">
      <formula1>"&lt;60%,≥60%,MAX"</formula1>
    </dataValidation>
    <dataValidation type="decimal" allowBlank="1" showInputMessage="1" showErrorMessage="1" sqref="D4:D5 D11:D12" xr:uid="{40DF6DEA-A961-426E-A91B-C7C8612D2CDC}">
      <formula1>-5</formula1>
      <formula2>5</formula2>
    </dataValidation>
    <dataValidation type="list" allowBlank="1" showInputMessage="1" showErrorMessage="1" sqref="B2" xr:uid="{61A3A522-A0D0-4383-A88F-BB6E8214334B}">
      <formula1>"CONTIGUOUS US,ALASKA,HAWAII"</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6030F-16FE-4A74-AF84-491DCA1B8596}">
  <dimension ref="B9:T30"/>
  <sheetViews>
    <sheetView topLeftCell="A2" zoomScale="90" zoomScaleNormal="90" workbookViewId="0">
      <selection activeCell="B14" sqref="B14:T14"/>
    </sheetView>
  </sheetViews>
  <sheetFormatPr baseColWidth="10" defaultColWidth="8.83203125" defaultRowHeight="15" x14ac:dyDescent="0.2"/>
  <cols>
    <col min="1" max="17" width="7" style="50" customWidth="1"/>
    <col min="18" max="16384" width="8.83203125" style="50"/>
  </cols>
  <sheetData>
    <row r="9" spans="2:20" ht="116.75" customHeight="1" x14ac:dyDescent="0.2">
      <c r="B9" s="255" t="s">
        <v>545</v>
      </c>
      <c r="C9" s="255"/>
      <c r="D9" s="255"/>
      <c r="E9" s="255"/>
      <c r="F9" s="255"/>
      <c r="G9" s="255"/>
      <c r="H9" s="255"/>
      <c r="I9" s="255"/>
      <c r="J9" s="255"/>
      <c r="K9" s="255"/>
      <c r="L9" s="255"/>
      <c r="M9" s="255"/>
      <c r="N9" s="255"/>
      <c r="O9" s="255"/>
      <c r="P9" s="255"/>
      <c r="Q9" s="255"/>
      <c r="R9" s="255"/>
      <c r="S9" s="255"/>
      <c r="T9" s="255"/>
    </row>
    <row r="11" spans="2:20" ht="34.25" customHeight="1" x14ac:dyDescent="0.2">
      <c r="B11" s="256" t="s">
        <v>544</v>
      </c>
      <c r="C11" s="256"/>
      <c r="D11" s="256"/>
      <c r="E11" s="256"/>
      <c r="F11" s="256"/>
      <c r="G11" s="256"/>
      <c r="H11" s="256"/>
      <c r="I11" s="256"/>
      <c r="J11" s="256"/>
      <c r="K11" s="256"/>
      <c r="L11" s="256"/>
      <c r="M11" s="256"/>
      <c r="N11" s="256"/>
      <c r="O11" s="256"/>
      <c r="P11" s="256"/>
      <c r="Q11" s="256"/>
      <c r="R11" s="256"/>
      <c r="S11" s="256"/>
      <c r="T11" s="256"/>
    </row>
    <row r="12" spans="2:20" x14ac:dyDescent="0.2">
      <c r="B12" s="253" t="s">
        <v>94</v>
      </c>
      <c r="C12" s="253"/>
      <c r="D12" s="253"/>
      <c r="E12" s="253"/>
      <c r="F12" s="253"/>
      <c r="G12" s="253"/>
      <c r="H12" s="253"/>
      <c r="I12" s="253"/>
      <c r="J12" s="253"/>
      <c r="K12" s="253"/>
      <c r="L12" s="253"/>
      <c r="M12" s="253"/>
      <c r="N12" s="253"/>
      <c r="O12" s="253"/>
      <c r="P12" s="253"/>
      <c r="Q12" s="253"/>
      <c r="R12" s="253"/>
      <c r="S12" s="253"/>
      <c r="T12" s="253"/>
    </row>
    <row r="13" spans="2:20" x14ac:dyDescent="0.2">
      <c r="B13" s="253" t="s">
        <v>95</v>
      </c>
      <c r="C13" s="253"/>
      <c r="D13" s="253"/>
      <c r="E13" s="253"/>
      <c r="F13" s="253"/>
      <c r="G13" s="253"/>
      <c r="H13" s="253"/>
      <c r="I13" s="253"/>
      <c r="J13" s="253"/>
      <c r="K13" s="253"/>
      <c r="L13" s="253"/>
      <c r="M13" s="253"/>
      <c r="N13" s="253"/>
      <c r="O13" s="253"/>
      <c r="P13" s="253"/>
      <c r="Q13" s="253"/>
      <c r="R13" s="253"/>
      <c r="S13" s="253"/>
      <c r="T13" s="253"/>
    </row>
    <row r="14" spans="2:20" x14ac:dyDescent="0.2">
      <c r="B14" s="257" t="s">
        <v>96</v>
      </c>
      <c r="C14" s="257"/>
      <c r="D14" s="257"/>
      <c r="E14" s="257"/>
      <c r="F14" s="257"/>
      <c r="G14" s="257"/>
      <c r="H14" s="257"/>
      <c r="I14" s="257"/>
      <c r="J14" s="257"/>
      <c r="K14" s="257"/>
      <c r="L14" s="257"/>
      <c r="M14" s="257"/>
      <c r="N14" s="257"/>
      <c r="O14" s="257"/>
      <c r="P14" s="257"/>
      <c r="Q14" s="257"/>
      <c r="R14" s="257"/>
      <c r="S14" s="257"/>
      <c r="T14" s="257"/>
    </row>
    <row r="15" spans="2:20" x14ac:dyDescent="0.2">
      <c r="B15" s="253" t="s">
        <v>97</v>
      </c>
      <c r="C15" s="253"/>
      <c r="D15" s="253"/>
      <c r="E15" s="253"/>
      <c r="F15" s="253"/>
      <c r="G15" s="253"/>
      <c r="H15" s="253"/>
      <c r="I15" s="253"/>
      <c r="J15" s="253"/>
      <c r="K15" s="253"/>
      <c r="L15" s="253"/>
      <c r="M15" s="253"/>
      <c r="N15" s="253"/>
      <c r="O15" s="253"/>
      <c r="P15" s="253"/>
      <c r="Q15" s="253"/>
      <c r="R15" s="253"/>
      <c r="S15" s="253"/>
      <c r="T15" s="253"/>
    </row>
    <row r="16" spans="2:20" x14ac:dyDescent="0.2">
      <c r="B16" s="252" t="s">
        <v>98</v>
      </c>
      <c r="C16" s="252"/>
      <c r="D16" s="252"/>
      <c r="E16" s="252"/>
      <c r="F16" s="252"/>
      <c r="G16" s="252"/>
      <c r="H16" s="252"/>
      <c r="I16" s="252"/>
      <c r="J16" s="252"/>
      <c r="K16" s="252"/>
      <c r="L16" s="252"/>
      <c r="M16" s="252"/>
      <c r="N16" s="252"/>
      <c r="O16" s="252"/>
      <c r="P16" s="252"/>
      <c r="Q16" s="252"/>
      <c r="R16" s="252"/>
      <c r="S16" s="252"/>
      <c r="T16" s="252"/>
    </row>
    <row r="17" spans="2:20" x14ac:dyDescent="0.2">
      <c r="B17" s="253" t="s">
        <v>99</v>
      </c>
      <c r="C17" s="253"/>
      <c r="D17" s="253"/>
      <c r="E17" s="253"/>
      <c r="F17" s="253"/>
      <c r="G17" s="253"/>
      <c r="H17" s="253"/>
      <c r="I17" s="253"/>
      <c r="J17" s="253"/>
      <c r="K17" s="253"/>
      <c r="L17" s="253"/>
      <c r="M17" s="253"/>
      <c r="N17" s="253"/>
      <c r="O17" s="253"/>
      <c r="P17" s="253"/>
      <c r="Q17" s="253"/>
      <c r="R17" s="253"/>
      <c r="S17" s="253"/>
      <c r="T17" s="253"/>
    </row>
    <row r="19" spans="2:20" ht="21" x14ac:dyDescent="0.2">
      <c r="B19" s="254" t="s">
        <v>100</v>
      </c>
      <c r="C19" s="254"/>
      <c r="D19" s="254"/>
      <c r="E19" s="254"/>
      <c r="F19" s="254"/>
      <c r="G19" s="244" t="s">
        <v>101</v>
      </c>
      <c r="H19" s="50" t="s">
        <v>102</v>
      </c>
    </row>
    <row r="20" spans="2:20" x14ac:dyDescent="0.2">
      <c r="B20" s="82"/>
      <c r="C20" s="83"/>
    </row>
    <row r="21" spans="2:20" x14ac:dyDescent="0.2">
      <c r="B21" s="84"/>
    </row>
    <row r="22" spans="2:20" x14ac:dyDescent="0.2">
      <c r="B22" s="84"/>
      <c r="C22" s="83"/>
    </row>
    <row r="23" spans="2:20" x14ac:dyDescent="0.2">
      <c r="B23" s="84"/>
      <c r="C23" s="83"/>
    </row>
    <row r="24" spans="2:20" x14ac:dyDescent="0.2">
      <c r="B24" s="84"/>
      <c r="C24" s="83"/>
    </row>
    <row r="25" spans="2:20" x14ac:dyDescent="0.2">
      <c r="B25" s="84"/>
      <c r="C25" s="83"/>
    </row>
    <row r="26" spans="2:20" x14ac:dyDescent="0.2">
      <c r="B26" s="84"/>
      <c r="C26" s="83"/>
    </row>
    <row r="27" spans="2:20" x14ac:dyDescent="0.2">
      <c r="B27" s="84"/>
      <c r="C27" s="83"/>
    </row>
    <row r="28" spans="2:20" x14ac:dyDescent="0.2">
      <c r="B28" s="84"/>
      <c r="C28" s="83"/>
    </row>
    <row r="29" spans="2:20" x14ac:dyDescent="0.2">
      <c r="B29" s="84"/>
      <c r="C29" s="83"/>
    </row>
    <row r="30" spans="2:20" x14ac:dyDescent="0.2">
      <c r="B30" s="84"/>
      <c r="C30" s="83"/>
    </row>
  </sheetData>
  <sheetProtection sheet="1" objects="1" scenarios="1" selectLockedCells="1"/>
  <mergeCells count="9">
    <mergeCell ref="B16:T16"/>
    <mergeCell ref="B17:T17"/>
    <mergeCell ref="B19:F19"/>
    <mergeCell ref="B9:T9"/>
    <mergeCell ref="B11:T11"/>
    <mergeCell ref="B12:T12"/>
    <mergeCell ref="B13:T13"/>
    <mergeCell ref="B14:T14"/>
    <mergeCell ref="B15:T15"/>
  </mergeCells>
  <hyperlinks>
    <hyperlink ref="B14" r:id="rId1" xr:uid="{8619CC4B-D6A3-4139-9ABE-CE9B3CA3E7C5}"/>
    <hyperlink ref="G19" location="'SCHOOL WORKSHEET'!A4" display="HERE" xr:uid="{0B5D63C7-EA1A-44D8-A027-137A341222CA}"/>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53B71-6986-42AB-9133-FE5D30FDF214}">
  <dimension ref="B1:G21"/>
  <sheetViews>
    <sheetView zoomScale="80" zoomScaleNormal="80" workbookViewId="0">
      <selection activeCell="F9" sqref="F9:G9"/>
    </sheetView>
  </sheetViews>
  <sheetFormatPr baseColWidth="10" defaultColWidth="9" defaultRowHeight="15" x14ac:dyDescent="0.2"/>
  <cols>
    <col min="1" max="1" width="9" style="48"/>
    <col min="2" max="2" width="9" style="47"/>
    <col min="3" max="3" width="9.1640625" style="47" bestFit="1" customWidth="1"/>
    <col min="4" max="7" width="9.5" style="48" customWidth="1"/>
    <col min="8" max="16384" width="9" style="48"/>
  </cols>
  <sheetData>
    <row r="1" spans="2:7" ht="36.5" customHeight="1" x14ac:dyDescent="0.2">
      <c r="B1" s="259" t="s">
        <v>45</v>
      </c>
      <c r="C1" s="259"/>
      <c r="D1" s="258" t="s">
        <v>46</v>
      </c>
      <c r="E1" s="258"/>
      <c r="F1" s="258" t="s">
        <v>47</v>
      </c>
      <c r="G1" s="258"/>
    </row>
    <row r="2" spans="2:7" ht="16" x14ac:dyDescent="0.2">
      <c r="B2" s="55" t="s">
        <v>3</v>
      </c>
      <c r="C2" s="55" t="s">
        <v>4</v>
      </c>
      <c r="D2" s="56" t="s">
        <v>3</v>
      </c>
      <c r="E2" s="56" t="s">
        <v>4</v>
      </c>
      <c r="F2" s="56" t="s">
        <v>3</v>
      </c>
      <c r="G2" s="56" t="s">
        <v>4</v>
      </c>
    </row>
    <row r="3" spans="2:7" x14ac:dyDescent="0.2">
      <c r="B3" s="57">
        <v>1</v>
      </c>
      <c r="C3" s="58">
        <v>100</v>
      </c>
      <c r="D3" s="51">
        <v>8</v>
      </c>
      <c r="E3" s="52">
        <v>10</v>
      </c>
      <c r="F3" s="51">
        <v>10</v>
      </c>
      <c r="G3" s="52">
        <v>12</v>
      </c>
    </row>
    <row r="4" spans="2:7" x14ac:dyDescent="0.2">
      <c r="B4" s="57">
        <v>101</v>
      </c>
      <c r="C4" s="58">
        <v>150</v>
      </c>
      <c r="D4" s="51">
        <v>9</v>
      </c>
      <c r="E4" s="52">
        <v>11</v>
      </c>
      <c r="F4" s="51">
        <v>11</v>
      </c>
      <c r="G4" s="52">
        <v>13</v>
      </c>
    </row>
    <row r="5" spans="2:7" x14ac:dyDescent="0.2">
      <c r="B5" s="57">
        <v>151</v>
      </c>
      <c r="C5" s="58">
        <v>200</v>
      </c>
      <c r="D5" s="51">
        <v>10</v>
      </c>
      <c r="E5" s="52">
        <v>12</v>
      </c>
      <c r="F5" s="51">
        <v>12</v>
      </c>
      <c r="G5" s="52">
        <v>14</v>
      </c>
    </row>
    <row r="6" spans="2:7" x14ac:dyDescent="0.2">
      <c r="B6" s="57">
        <v>201</v>
      </c>
      <c r="C6" s="58">
        <v>250</v>
      </c>
      <c r="D6" s="51">
        <v>12</v>
      </c>
      <c r="E6" s="52">
        <v>14</v>
      </c>
      <c r="F6" s="51">
        <v>14</v>
      </c>
      <c r="G6" s="52">
        <v>15</v>
      </c>
    </row>
    <row r="7" spans="2:7" x14ac:dyDescent="0.2">
      <c r="B7" s="57">
        <v>251</v>
      </c>
      <c r="C7" s="58">
        <v>300</v>
      </c>
      <c r="D7" s="51">
        <v>13</v>
      </c>
      <c r="E7" s="52">
        <v>15</v>
      </c>
      <c r="F7" s="51">
        <v>15</v>
      </c>
      <c r="G7" s="52">
        <v>16</v>
      </c>
    </row>
    <row r="8" spans="2:7" x14ac:dyDescent="0.2">
      <c r="B8" s="57">
        <v>301</v>
      </c>
      <c r="C8" s="58">
        <v>400</v>
      </c>
      <c r="D8" s="51">
        <v>14</v>
      </c>
      <c r="E8" s="52">
        <v>16</v>
      </c>
      <c r="F8" s="51">
        <v>16</v>
      </c>
      <c r="G8" s="52">
        <v>18</v>
      </c>
    </row>
    <row r="9" spans="2:7" x14ac:dyDescent="0.2">
      <c r="B9" s="57">
        <v>401</v>
      </c>
      <c r="C9" s="58">
        <v>500</v>
      </c>
      <c r="D9" s="51">
        <v>14</v>
      </c>
      <c r="E9" s="52">
        <v>17</v>
      </c>
      <c r="F9" s="51">
        <v>18</v>
      </c>
      <c r="G9" s="52">
        <v>19</v>
      </c>
    </row>
    <row r="10" spans="2:7" x14ac:dyDescent="0.2">
      <c r="B10" s="57">
        <v>501</v>
      </c>
      <c r="C10" s="58">
        <v>600</v>
      </c>
      <c r="D10" s="51">
        <v>15</v>
      </c>
      <c r="E10" s="52">
        <v>17</v>
      </c>
      <c r="F10" s="51">
        <v>18</v>
      </c>
      <c r="G10" s="52">
        <v>19</v>
      </c>
    </row>
    <row r="11" spans="2:7" x14ac:dyDescent="0.2">
      <c r="B11" s="57">
        <v>601</v>
      </c>
      <c r="C11" s="58">
        <v>700</v>
      </c>
      <c r="D11" s="51">
        <v>16</v>
      </c>
      <c r="E11" s="52">
        <v>18</v>
      </c>
      <c r="F11" s="51">
        <v>19</v>
      </c>
      <c r="G11" s="52">
        <v>20</v>
      </c>
    </row>
    <row r="12" spans="2:7" x14ac:dyDescent="0.2">
      <c r="B12" s="57">
        <v>701</v>
      </c>
      <c r="C12" s="58">
        <v>800</v>
      </c>
      <c r="D12" s="51">
        <v>17</v>
      </c>
      <c r="E12" s="52">
        <v>19</v>
      </c>
      <c r="F12" s="51">
        <v>20</v>
      </c>
      <c r="G12" s="52">
        <v>22</v>
      </c>
    </row>
    <row r="13" spans="2:7" x14ac:dyDescent="0.2">
      <c r="B13" s="59">
        <v>801</v>
      </c>
      <c r="C13" s="60">
        <v>1000000</v>
      </c>
      <c r="D13" s="53">
        <v>18</v>
      </c>
      <c r="E13" s="54">
        <v>20</v>
      </c>
      <c r="F13" s="53">
        <v>21</v>
      </c>
      <c r="G13" s="54">
        <v>23</v>
      </c>
    </row>
    <row r="16" spans="2:7" x14ac:dyDescent="0.2">
      <c r="B16" s="1" t="s">
        <v>48</v>
      </c>
    </row>
    <row r="17" spans="2:2" x14ac:dyDescent="0.2">
      <c r="B17" s="50" t="s">
        <v>49</v>
      </c>
    </row>
    <row r="18" spans="2:2" x14ac:dyDescent="0.2">
      <c r="B18" s="50" t="s">
        <v>50</v>
      </c>
    </row>
    <row r="20" spans="2:2" x14ac:dyDescent="0.2">
      <c r="B20" s="49" t="s">
        <v>51</v>
      </c>
    </row>
    <row r="21" spans="2:2" x14ac:dyDescent="0.2">
      <c r="B21" s="50"/>
    </row>
  </sheetData>
  <mergeCells count="3">
    <mergeCell ref="D1:E1"/>
    <mergeCell ref="F1:G1"/>
    <mergeCell ref="B1:C1"/>
  </mergeCells>
  <phoneticPr fontId="13"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EC29-B95E-4F1E-9701-84FBFBC7297D}">
  <dimension ref="A1:BY203"/>
  <sheetViews>
    <sheetView zoomScale="80" zoomScaleNormal="80" workbookViewId="0">
      <pane xSplit="4" ySplit="3" topLeftCell="AY4" activePane="bottomRight" state="frozen"/>
      <selection pane="topRight" activeCell="E1" sqref="E1"/>
      <selection pane="bottomLeft" activeCell="A4" sqref="A4"/>
      <selection pane="bottomRight" activeCell="A4" sqref="A4"/>
    </sheetView>
  </sheetViews>
  <sheetFormatPr baseColWidth="10" defaultColWidth="8.83203125" defaultRowHeight="15" x14ac:dyDescent="0.2"/>
  <cols>
    <col min="1" max="1" width="29" style="41" customWidth="1"/>
    <col min="2" max="4" width="8.83203125" style="41"/>
    <col min="5" max="5" width="11.5" style="41" customWidth="1"/>
    <col min="6" max="9" width="8.83203125" style="41"/>
    <col min="10" max="10" width="10.33203125" style="162" bestFit="1" customWidth="1"/>
    <col min="11" max="11" width="9.33203125" style="162" bestFit="1" customWidth="1"/>
    <col min="12" max="12" width="10.33203125" style="162" bestFit="1" customWidth="1"/>
    <col min="13" max="15" width="8.83203125" style="41"/>
    <col min="16" max="19" width="8.83203125" style="163" hidden="1" customWidth="1"/>
    <col min="20" max="20" width="8.83203125" style="41"/>
    <col min="21" max="23" width="8.83203125" style="41" hidden="1" customWidth="1"/>
    <col min="24" max="24" width="8.83203125" style="163" hidden="1" customWidth="1"/>
    <col min="25" max="25" width="8.83203125" style="41"/>
    <col min="26" max="28" width="8.83203125" style="41" hidden="1" customWidth="1"/>
    <col min="29" max="29" width="8.83203125" style="163" hidden="1" customWidth="1"/>
    <col min="30" max="30" width="8.83203125" style="41"/>
    <col min="31" max="33" width="8.83203125" style="41" hidden="1" customWidth="1"/>
    <col min="34" max="34" width="8.83203125" style="163" hidden="1" customWidth="1"/>
    <col min="35" max="35" width="8.83203125" style="41"/>
    <col min="36" max="36" width="8.83203125" style="163" hidden="1" customWidth="1"/>
    <col min="37" max="53" width="8.83203125" style="41"/>
    <col min="54" max="54" width="11" style="41" customWidth="1"/>
    <col min="55" max="58" width="8.83203125" style="41"/>
    <col min="59" max="59" width="10" style="41" customWidth="1"/>
    <col min="60" max="60" width="15.1640625" style="41" customWidth="1"/>
    <col min="61" max="66" width="8.83203125" style="41"/>
    <col min="67" max="67" width="10.83203125" style="41" customWidth="1"/>
    <col min="68" max="70" width="8.83203125" style="41"/>
    <col min="71" max="73" width="10.5" style="41" customWidth="1"/>
    <col min="74" max="76" width="12" style="41" customWidth="1"/>
    <col min="77" max="77" width="14.5" style="41" customWidth="1"/>
    <col min="78" max="16384" width="8.83203125" style="41"/>
  </cols>
  <sheetData>
    <row r="1" spans="1:77" s="124" customFormat="1" ht="14.5" customHeight="1" x14ac:dyDescent="0.2">
      <c r="A1" s="269" t="s">
        <v>5</v>
      </c>
      <c r="B1" s="269" t="s">
        <v>86</v>
      </c>
      <c r="C1" s="269" t="s">
        <v>514</v>
      </c>
      <c r="D1" s="269" t="s">
        <v>531</v>
      </c>
      <c r="E1" s="269" t="s">
        <v>541</v>
      </c>
      <c r="F1" s="288" t="s">
        <v>85</v>
      </c>
      <c r="G1" s="289"/>
      <c r="H1" s="289"/>
      <c r="I1" s="290"/>
      <c r="J1" s="260" t="s">
        <v>513</v>
      </c>
      <c r="K1" s="261"/>
      <c r="L1" s="262"/>
      <c r="M1" s="278" t="s">
        <v>542</v>
      </c>
      <c r="N1" s="279"/>
      <c r="O1" s="263" t="s">
        <v>275</v>
      </c>
      <c r="P1" s="264"/>
      <c r="Q1" s="264"/>
      <c r="R1" s="264"/>
      <c r="S1" s="264"/>
      <c r="T1" s="264"/>
      <c r="U1" s="264"/>
      <c r="V1" s="264"/>
      <c r="W1" s="264"/>
      <c r="X1" s="264"/>
      <c r="Y1" s="264"/>
      <c r="Z1" s="264"/>
      <c r="AA1" s="264"/>
      <c r="AB1" s="264"/>
      <c r="AC1" s="264"/>
      <c r="AD1" s="264"/>
      <c r="AE1" s="264"/>
      <c r="AF1" s="264"/>
      <c r="AG1" s="264"/>
      <c r="AH1" s="264"/>
      <c r="AI1" s="264"/>
      <c r="AJ1" s="265"/>
      <c r="AK1" s="263" t="s">
        <v>276</v>
      </c>
      <c r="AL1" s="264"/>
      <c r="AM1" s="264"/>
      <c r="AN1" s="264"/>
      <c r="AO1" s="264"/>
      <c r="AP1" s="264"/>
      <c r="AQ1" s="264"/>
      <c r="AR1" s="264"/>
      <c r="AS1" s="264"/>
      <c r="AT1" s="264"/>
      <c r="AU1" s="264"/>
      <c r="AV1" s="265"/>
      <c r="AW1" s="285" t="s">
        <v>277</v>
      </c>
      <c r="AX1" s="286"/>
      <c r="AY1" s="286"/>
      <c r="AZ1" s="286"/>
      <c r="BA1" s="287"/>
      <c r="BB1" s="263" t="s">
        <v>279</v>
      </c>
      <c r="BC1" s="264"/>
      <c r="BD1" s="264"/>
      <c r="BE1" s="264"/>
      <c r="BF1" s="264"/>
      <c r="BG1" s="265"/>
      <c r="BH1" s="263" t="s">
        <v>90</v>
      </c>
      <c r="BI1" s="264"/>
      <c r="BJ1" s="264"/>
      <c r="BK1" s="264"/>
      <c r="BL1" s="264"/>
      <c r="BM1" s="264"/>
      <c r="BN1" s="265"/>
      <c r="BO1" s="272" t="s">
        <v>281</v>
      </c>
      <c r="BP1" s="273"/>
      <c r="BQ1" s="273"/>
      <c r="BR1" s="274"/>
      <c r="BS1" s="272" t="s">
        <v>282</v>
      </c>
      <c r="BT1" s="273"/>
      <c r="BU1" s="274"/>
      <c r="BV1" s="272" t="s">
        <v>283</v>
      </c>
      <c r="BW1" s="273"/>
      <c r="BX1" s="274"/>
      <c r="BY1" s="282" t="s">
        <v>286</v>
      </c>
    </row>
    <row r="2" spans="1:77" s="124" customFormat="1" ht="14.5" customHeight="1" x14ac:dyDescent="0.2">
      <c r="A2" s="270"/>
      <c r="B2" s="270"/>
      <c r="C2" s="270"/>
      <c r="D2" s="270"/>
      <c r="E2" s="270"/>
      <c r="F2" s="291"/>
      <c r="G2" s="292"/>
      <c r="H2" s="292"/>
      <c r="I2" s="293"/>
      <c r="J2" s="155"/>
      <c r="K2" s="148"/>
      <c r="L2" s="156"/>
      <c r="M2" s="280"/>
      <c r="N2" s="281"/>
      <c r="O2" s="266"/>
      <c r="P2" s="267"/>
      <c r="Q2" s="267"/>
      <c r="R2" s="267"/>
      <c r="S2" s="267"/>
      <c r="T2" s="267"/>
      <c r="U2" s="267"/>
      <c r="V2" s="267"/>
      <c r="W2" s="267"/>
      <c r="X2" s="267"/>
      <c r="Y2" s="267"/>
      <c r="Z2" s="267"/>
      <c r="AA2" s="267"/>
      <c r="AB2" s="267"/>
      <c r="AC2" s="267"/>
      <c r="AD2" s="267"/>
      <c r="AE2" s="267"/>
      <c r="AF2" s="267"/>
      <c r="AG2" s="267"/>
      <c r="AH2" s="267"/>
      <c r="AI2" s="267"/>
      <c r="AJ2" s="268"/>
      <c r="AK2" s="263" t="s">
        <v>6</v>
      </c>
      <c r="AL2" s="264"/>
      <c r="AM2" s="265"/>
      <c r="AN2" s="263" t="s">
        <v>39</v>
      </c>
      <c r="AO2" s="264"/>
      <c r="AP2" s="265"/>
      <c r="AQ2" s="263" t="s">
        <v>7</v>
      </c>
      <c r="AR2" s="264"/>
      <c r="AS2" s="265"/>
      <c r="AT2" s="263" t="s">
        <v>41</v>
      </c>
      <c r="AU2" s="264"/>
      <c r="AV2" s="265"/>
      <c r="AW2" s="263" t="s">
        <v>6</v>
      </c>
      <c r="AX2" s="265"/>
      <c r="AY2" s="263" t="s">
        <v>7</v>
      </c>
      <c r="AZ2" s="265"/>
      <c r="BA2" s="269" t="s">
        <v>278</v>
      </c>
      <c r="BB2" s="266"/>
      <c r="BC2" s="267"/>
      <c r="BD2" s="267"/>
      <c r="BE2" s="267"/>
      <c r="BF2" s="267"/>
      <c r="BG2" s="268"/>
      <c r="BH2" s="266"/>
      <c r="BI2" s="267"/>
      <c r="BJ2" s="267"/>
      <c r="BK2" s="267"/>
      <c r="BL2" s="267"/>
      <c r="BM2" s="267"/>
      <c r="BN2" s="268"/>
      <c r="BO2" s="275"/>
      <c r="BP2" s="276"/>
      <c r="BQ2" s="276"/>
      <c r="BR2" s="277"/>
      <c r="BS2" s="275"/>
      <c r="BT2" s="276"/>
      <c r="BU2" s="277"/>
      <c r="BV2" s="275"/>
      <c r="BW2" s="276"/>
      <c r="BX2" s="277"/>
      <c r="BY2" s="283"/>
    </row>
    <row r="3" spans="1:77" s="40" customFormat="1" ht="64" x14ac:dyDescent="0.2">
      <c r="A3" s="271"/>
      <c r="B3" s="271"/>
      <c r="C3" s="271"/>
      <c r="D3" s="270"/>
      <c r="E3" s="271"/>
      <c r="F3" s="127" t="s">
        <v>9</v>
      </c>
      <c r="G3" s="128" t="s">
        <v>33</v>
      </c>
      <c r="H3" s="128" t="s">
        <v>10</v>
      </c>
      <c r="I3" s="129" t="s">
        <v>89</v>
      </c>
      <c r="J3" s="155" t="s">
        <v>9</v>
      </c>
      <c r="K3" s="148" t="s">
        <v>33</v>
      </c>
      <c r="L3" s="156" t="s">
        <v>10</v>
      </c>
      <c r="M3" s="130" t="s">
        <v>88</v>
      </c>
      <c r="N3" s="131" t="s">
        <v>87</v>
      </c>
      <c r="O3" s="125" t="s">
        <v>84</v>
      </c>
      <c r="P3" s="126" t="s">
        <v>509</v>
      </c>
      <c r="Q3" s="126" t="s">
        <v>510</v>
      </c>
      <c r="R3" s="126" t="s">
        <v>511</v>
      </c>
      <c r="S3" s="126" t="s">
        <v>512</v>
      </c>
      <c r="T3" s="126" t="s">
        <v>39</v>
      </c>
      <c r="U3" s="126" t="s">
        <v>515</v>
      </c>
      <c r="V3" s="126" t="s">
        <v>516</v>
      </c>
      <c r="W3" s="126" t="s">
        <v>517</v>
      </c>
      <c r="X3" s="126" t="s">
        <v>527</v>
      </c>
      <c r="Y3" s="126" t="s">
        <v>7</v>
      </c>
      <c r="Z3" s="126" t="s">
        <v>518</v>
      </c>
      <c r="AA3" s="126" t="s">
        <v>519</v>
      </c>
      <c r="AB3" s="126" t="s">
        <v>520</v>
      </c>
      <c r="AC3" s="126" t="s">
        <v>524</v>
      </c>
      <c r="AD3" s="126" t="s">
        <v>41</v>
      </c>
      <c r="AE3" s="126" t="s">
        <v>521</v>
      </c>
      <c r="AF3" s="126" t="s">
        <v>522</v>
      </c>
      <c r="AG3" s="126" t="s">
        <v>523</v>
      </c>
      <c r="AH3" s="126" t="s">
        <v>525</v>
      </c>
      <c r="AI3" s="126" t="s">
        <v>53</v>
      </c>
      <c r="AJ3" s="122" t="s">
        <v>526</v>
      </c>
      <c r="AK3" s="127" t="s">
        <v>9</v>
      </c>
      <c r="AL3" s="131" t="s">
        <v>33</v>
      </c>
      <c r="AM3" s="123" t="s">
        <v>10</v>
      </c>
      <c r="AN3" s="127" t="s">
        <v>9</v>
      </c>
      <c r="AO3" s="131" t="s">
        <v>33</v>
      </c>
      <c r="AP3" s="123" t="s">
        <v>10</v>
      </c>
      <c r="AQ3" s="127" t="s">
        <v>9</v>
      </c>
      <c r="AR3" s="131" t="s">
        <v>33</v>
      </c>
      <c r="AS3" s="123" t="s">
        <v>10</v>
      </c>
      <c r="AT3" s="127" t="s">
        <v>9</v>
      </c>
      <c r="AU3" s="131" t="s">
        <v>33</v>
      </c>
      <c r="AV3" s="123" t="s">
        <v>10</v>
      </c>
      <c r="AW3" s="127" t="s">
        <v>33</v>
      </c>
      <c r="AX3" s="123" t="s">
        <v>10</v>
      </c>
      <c r="AY3" s="127" t="s">
        <v>33</v>
      </c>
      <c r="AZ3" s="123" t="s">
        <v>10</v>
      </c>
      <c r="BA3" s="271"/>
      <c r="BB3" s="127" t="s">
        <v>6</v>
      </c>
      <c r="BC3" s="131" t="s">
        <v>39</v>
      </c>
      <c r="BD3" s="131" t="s">
        <v>7</v>
      </c>
      <c r="BE3" s="131" t="s">
        <v>41</v>
      </c>
      <c r="BF3" s="131" t="s">
        <v>53</v>
      </c>
      <c r="BG3" s="123" t="s">
        <v>306</v>
      </c>
      <c r="BH3" s="132" t="s">
        <v>52</v>
      </c>
      <c r="BI3" s="126" t="s">
        <v>280</v>
      </c>
      <c r="BJ3" s="126" t="s">
        <v>91</v>
      </c>
      <c r="BK3" s="126" t="s">
        <v>2</v>
      </c>
      <c r="BL3" s="126" t="s">
        <v>93</v>
      </c>
      <c r="BM3" s="126" t="s">
        <v>92</v>
      </c>
      <c r="BN3" s="122" t="s">
        <v>274</v>
      </c>
      <c r="BO3" s="150" t="s">
        <v>6</v>
      </c>
      <c r="BP3" s="151" t="s">
        <v>39</v>
      </c>
      <c r="BQ3" s="151" t="s">
        <v>7</v>
      </c>
      <c r="BR3" s="152" t="s">
        <v>41</v>
      </c>
      <c r="BS3" s="133" t="s">
        <v>6</v>
      </c>
      <c r="BT3" s="134" t="s">
        <v>7</v>
      </c>
      <c r="BU3" s="135" t="s">
        <v>53</v>
      </c>
      <c r="BV3" s="133" t="s">
        <v>284</v>
      </c>
      <c r="BW3" s="134" t="s">
        <v>90</v>
      </c>
      <c r="BX3" s="135" t="s">
        <v>285</v>
      </c>
      <c r="BY3" s="284"/>
    </row>
    <row r="4" spans="1:77" s="86" customFormat="1" ht="20.75" customHeight="1" x14ac:dyDescent="0.2">
      <c r="A4" s="74" t="s">
        <v>54</v>
      </c>
      <c r="B4" s="120" t="b">
        <v>0</v>
      </c>
      <c r="C4" s="92"/>
      <c r="D4" s="158">
        <f t="shared" ref="D4:D18" si="0">COUNTIFS(C:C,C4)</f>
        <v>0</v>
      </c>
      <c r="E4" s="93">
        <v>0</v>
      </c>
      <c r="F4" s="154">
        <v>0</v>
      </c>
      <c r="G4" s="94">
        <v>0</v>
      </c>
      <c r="H4" s="94">
        <v>0</v>
      </c>
      <c r="I4" s="95">
        <f>SUM(F4:H4)</f>
        <v>0</v>
      </c>
      <c r="J4" s="98">
        <f>IF($F4=0,0,IF($B4=FALSE,ROUND($F4/$I4,4),
IF(AND($B4=TRUE,C4=0,ROUND($F4/$I4,4)&gt;=0.4),MIN(1,ROUND(($F4/$I4)*'FEDERAL RATES (HIDDEN)'!$C$2,4)),
IF(AND($B4=TRUE,C4=0,ROUND($F4/$I4,4)&lt;0.4),ROUND($F4/$I4,4),
IF(ROUND((SUMIFS($F:$F,$B:$B,TRUE,$C:$C,$C4)/SUMIFS($I:$I,$B:$B,TRUE,$C:$C,$C4)),4)&gt;=0.4,
MIN(1,ROUND((SUMIFS($F:$F,$B:$B,TRUE,$C:$C,$C4)/SUMIFS($I:$I,$B:$B,TRUE,$C:$C,$C4))*'FEDERAL RATES (HIDDEN)'!$C$2,4)),
ROUND((SUMIFS($F:$F,$B:$B,TRUE,$C:$C,$C4)/SUMIFS($I:$I,$B:$B,TRUE,$C:$C,$C4)),4))))))</f>
        <v>0</v>
      </c>
      <c r="K4" s="89">
        <f>IF(OR($G4=0,$B4=TRUE),0,ROUND($G4/$I4,4))</f>
        <v>0</v>
      </c>
      <c r="L4" s="99">
        <f>IF($H4=0,0,
IF($B4=TRUE,1-$J4,
ROUND($H$4/$I4,4)))</f>
        <v>0</v>
      </c>
      <c r="M4" s="102">
        <v>1</v>
      </c>
      <c r="N4" s="149">
        <f t="shared" ref="N4:N35" si="1">ROUND(I4*M4,0)</f>
        <v>0</v>
      </c>
      <c r="O4" s="68">
        <v>0</v>
      </c>
      <c r="P4" s="38">
        <f>ROUND($J4*$N4*$O4,0)</f>
        <v>0</v>
      </c>
      <c r="Q4" s="38">
        <f>ROUND($K4*$N4*$O4,0)</f>
        <v>0</v>
      </c>
      <c r="R4" s="38">
        <f>ROUND($L4*$N4*$O4,0)</f>
        <v>0</v>
      </c>
      <c r="S4" s="87">
        <f>SUM(P4:R4)</f>
        <v>0</v>
      </c>
      <c r="T4" s="69">
        <v>0</v>
      </c>
      <c r="U4" s="38">
        <f>ROUND($J4*$N4*$T4,0)</f>
        <v>0</v>
      </c>
      <c r="V4" s="38">
        <f>ROUND($K4*$N4*$T4,0)</f>
        <v>0</v>
      </c>
      <c r="W4" s="38">
        <f>ROUND($L4*$N4*$T4,0)</f>
        <v>0</v>
      </c>
      <c r="X4" s="87">
        <f>SUM(U4:W4)</f>
        <v>0</v>
      </c>
      <c r="Y4" s="69">
        <v>0</v>
      </c>
      <c r="Z4" s="38">
        <f>ROUND($J4*$N4*$Y4,0)</f>
        <v>0</v>
      </c>
      <c r="AA4" s="38">
        <f>ROUND($K4*$N4*$Y4,0)</f>
        <v>0</v>
      </c>
      <c r="AB4" s="38">
        <f>ROUND($L4*$N4*$Y4,0)</f>
        <v>0</v>
      </c>
      <c r="AC4" s="87">
        <f>SUM(Z4:AB4)</f>
        <v>0</v>
      </c>
      <c r="AD4" s="69">
        <v>0</v>
      </c>
      <c r="AE4" s="38">
        <f>ROUND($J4*$N4*$AD4,0)</f>
        <v>0</v>
      </c>
      <c r="AF4" s="38">
        <f>ROUND($K4*$N4*$AD4,0)</f>
        <v>0</v>
      </c>
      <c r="AG4" s="38">
        <f>ROUND($L4*$N4*$AD4,0)</f>
        <v>0</v>
      </c>
      <c r="AH4" s="87">
        <f>SUM(AE4:AG4)</f>
        <v>0</v>
      </c>
      <c r="AI4" s="69">
        <v>0</v>
      </c>
      <c r="AJ4" s="39">
        <f>ROUND($N4*AI4,0)</f>
        <v>0</v>
      </c>
      <c r="AK4" s="103">
        <v>2.2000000000000002</v>
      </c>
      <c r="AL4" s="104">
        <v>1.9</v>
      </c>
      <c r="AM4" s="105">
        <v>0.13</v>
      </c>
      <c r="AN4" s="106">
        <v>0.94</v>
      </c>
      <c r="AO4" s="91">
        <v>0.47</v>
      </c>
      <c r="AP4" s="107">
        <v>0.08</v>
      </c>
      <c r="AQ4" s="106">
        <v>3.55</v>
      </c>
      <c r="AR4" s="91">
        <v>3.15</v>
      </c>
      <c r="AS4" s="107">
        <v>0.46</v>
      </c>
      <c r="AT4" s="106">
        <v>3.86</v>
      </c>
      <c r="AU4" s="91">
        <v>3.01</v>
      </c>
      <c r="AV4" s="107">
        <v>0.32</v>
      </c>
      <c r="AW4" s="106">
        <v>0</v>
      </c>
      <c r="AX4" s="107">
        <v>1.25</v>
      </c>
      <c r="AY4" s="106">
        <v>0</v>
      </c>
      <c r="AZ4" s="107">
        <v>2.5</v>
      </c>
      <c r="BA4" s="108">
        <v>1</v>
      </c>
      <c r="BB4" s="106">
        <v>0.95</v>
      </c>
      <c r="BC4" s="91">
        <v>0.5</v>
      </c>
      <c r="BD4" s="91">
        <v>2</v>
      </c>
      <c r="BE4" s="91">
        <v>2</v>
      </c>
      <c r="BF4" s="107">
        <v>0.5</v>
      </c>
      <c r="BG4" s="70">
        <v>0</v>
      </c>
      <c r="BH4" s="61" t="s">
        <v>103</v>
      </c>
      <c r="BI4" s="38">
        <f xml:space="preserve">
(S4*(2/3))+
(X4*(1/3))+
(AC4)+
(AH4)+
((AJ4)/(AZ4+'FEDERAL RATES (HIDDEN)'!$C$20))</f>
        <v>0</v>
      </c>
      <c r="BJ4" s="65">
        <v>32</v>
      </c>
      <c r="BK4" s="63">
        <f t="shared" ref="BK4:BK18" si="2">IF(OR(BJ4=0,BI4=0),0,BI4/BJ4)</f>
        <v>0</v>
      </c>
      <c r="BL4" s="88" t="str">
        <f>IF(AND(BH4="CONVENTIONAL",$BI4&gt;='MPLH COMPS'!$B$3,$BI4&lt;='MPLH COMPS'!$C$3),'MPLH COMPS'!$D$3&amp;" - "&amp;'MPLH COMPS'!$E$3,
IF(AND(BH4="CONVENTIONAL",$BI4&gt;='MPLH COMPS'!$B$4,$BI4&lt;='MPLH COMPS'!$C$4),'MPLH COMPS'!$D$4&amp;" - "&amp;'MPLH COMPS'!$E$4,
IF(AND(BH4="CONVENTIONAL",$BI4&gt;='MPLH COMPS'!$B$5,$BI4&lt;='MPLH COMPS'!$C$5),'MPLH COMPS'!$D$5&amp;" - "&amp;'MPLH COMPS'!$E$5,
IF(AND(BH4="CONVENTIONAL",$BI4&gt;='MPLH COMPS'!$B$6,$BI4&lt;='MPLH COMPS'!$C$6),'MPLH COMPS'!$D$6&amp;" - "&amp;'MPLH COMPS'!$E$6,
IF(AND(BH4="CONVENTIONAL",$BI4&gt;='MPLH COMPS'!$B$7,$BI4&lt;='MPLH COMPS'!$C$7),'MPLH COMPS'!$D$7&amp;" - "&amp;'MPLH COMPS'!$E$7,
IF(AND(BH4="CONVENTIONAL",$BI4&gt;='MPLH COMPS'!$B$8,$BI4&lt;='MPLH COMPS'!$C$8),'MPLH COMPS'!$D$8&amp;" - "&amp;'MPLH COMPS'!$E$8,
IF(AND(BH4="CONVENTIONAL",$BI4&gt;='MPLH COMPS'!$B$9,$BI4&lt;='MPLH COMPS'!$C$9),'MPLH COMPS'!$D$9&amp;" - "&amp;'MPLH COMPS'!$E$9,
IF(AND(BH4="CONVENTIONAL",$BI4&gt;='MPLH COMPS'!$B$10,$BI4&lt;='MPLH COMPS'!$C$10),'MPLH COMPS'!$D$10&amp;" - "&amp;'MPLH COMPS'!$E$10,
IF(AND(BH4="CONVENTIONAL",$BI4&gt;='MPLH COMPS'!$B$11,$BI4&lt;='MPLH COMPS'!$C$11),'MPLH COMPS'!$D$11&amp;" - "&amp;'MPLH COMPS'!$E$11,
IF(AND(BH4="CONVENTIONAL",$BI4&gt;='MPLH COMPS'!$B$12,$BI4&lt;='MPLH COMPS'!$C$12),'MPLH COMPS'!$D$12&amp;" - "&amp;'MPLH COMPS'!$E$12,
IF(AND(BH4="CONVENTIONAL",$BI4&gt;='MPLH COMPS'!$B$13,$BI4&lt;='MPLH COMPS'!$C$13),'MPLH COMPS'!$D$13&amp;" - "&amp;'MPLH COMPS'!$E$13,
IF(AND(BH4="CONVENIENCE",$BI4&gt;='MPLH COMPS'!$B$3,$BI4&lt;='MPLH COMPS'!$C$3),'MPLH COMPS'!$F$3&amp;" - "&amp;'MPLH COMPS'!$G$3,
IF(AND(BH4="CONVENIENCE",$BI4&gt;='MPLH COMPS'!$B$4,$BI4&lt;='MPLH COMPS'!$C$4),'MPLH COMPS'!$F$4&amp;" - "&amp;'MPLH COMPS'!$G$4,
IF(AND(BH4="CONVENIENCE",$BI4&gt;='MPLH COMPS'!$B$5,$BI4&lt;='MPLH COMPS'!$C$5),'MPLH COMPS'!$F$5&amp;" - "&amp;'MPLH COMPS'!$G$5,
IF(AND(BH4="CONVENIENCE",$BI4&gt;='MPLH COMPS'!$B$6,$BI4&lt;='MPLH COMPS'!$C$6),'MPLH COMPS'!$F$6&amp;" - "&amp;'MPLH COMPS'!$G$6,
IF(AND(BH4="CONVENIENCE",$BI4&gt;='MPLH COMPS'!$B$7,$BI4&lt;='MPLH COMPS'!$C$7),'MPLH COMPS'!$F$7&amp;" - "&amp;'MPLH COMPS'!$G$7,
IF(AND(BH4="CONVENIENCE",$BI4&gt;='MPLH COMPS'!$B$8,$BI4&lt;='MPLH COMPS'!$C$8),'MPLH COMPS'!$F$8&amp;" - "&amp;'MPLH COMPS'!$G$8,
IF(AND(BH4="CONVENIENCE",$BI4&gt;='MPLH COMPS'!$B$9,$BI4&lt;='MPLH COMPS'!$C$9),'MPLH COMPS'!$F$9&amp;" - "&amp;'MPLH COMPS'!$G$9,
IF(AND(BH4="CONVENIENCE",$BI4&gt;='MPLH COMPS'!$B$10,$BI4&lt;='MPLH COMPS'!$C$10),'MPLH COMPS'!$F$10&amp;" - "&amp;'MPLH COMPS'!$G$10,
IF(AND(BH4="CONVENIENCE",$BI4&gt;='MPLH COMPS'!$B$11,$BI4&lt;='MPLH COMPS'!$C$11),'MPLH COMPS'!$F$11&amp;" - "&amp;'MPLH COMPS'!$G$11,
IF(AND(BH4="CONVENIENCE",$BI4&gt;='MPLH COMPS'!$B$12,$BI4&lt;='MPLH COMPS'!$C$12),'MPLH COMPS'!$F$12&amp;" - "&amp;'MPLH COMPS'!$G$12,
IF(AND(BH4="CONVENIENCE",$BI4&gt;='MPLH COMPS'!$B$13,$BI4&lt;='MPLH COMPS'!$C$13),'MPLH COMPS'!$F$13&amp;" - "&amp;'MPLH COMPS'!$G$13,
""))))))))))))))))))))))</f>
        <v/>
      </c>
      <c r="BM4" s="31">
        <v>14</v>
      </c>
      <c r="BN4" s="113">
        <v>0</v>
      </c>
      <c r="BO4" s="115">
        <f>(($P4*$AK4)+($Q4*$AL4)+($R4*$AM4))*$E4</f>
        <v>0</v>
      </c>
      <c r="BP4" s="117">
        <f>(($U4*$AN4)+($V4*$AO4)+($W4*$AP4))*$E4</f>
        <v>0</v>
      </c>
      <c r="BQ4" s="117">
        <f>(($Z4*$AQ4)+($AA4*$AR4)+($AB4*$AS4))*$E4</f>
        <v>0</v>
      </c>
      <c r="BR4" s="116">
        <f>(($AE4*$AT4)+($AF4*$AU4)+($AG4*$AV4))*$E4</f>
        <v>0</v>
      </c>
      <c r="BS4" s="115">
        <f>IF($B4=FALSE,(($Q4*$AW4)+($R4*$AX4))*$E4,0)</f>
        <v>0</v>
      </c>
      <c r="BT4" s="117">
        <f>IF($B4=FALSE,(($AA4*$AY4)+($AB4*$AZ4))*$E4,0)</f>
        <v>0</v>
      </c>
      <c r="BU4" s="116">
        <f>AJ4*BA4*$E4</f>
        <v>0</v>
      </c>
      <c r="BV4" s="115">
        <f>($S4*(1+$BG4)*$BB4*$E4)+
($X4*(1+$BG4)*$BC4*$E4)+
($AC4*(1+$BG4)*$BD4*$E4)+
($AH4*(1+$BG4)*$BE4*$E4)+
($AJ4*(1+$BG4)*$BF4*$E4)</f>
        <v>0</v>
      </c>
      <c r="BW4" s="117">
        <f>(($BJ4*$BM4)+($BJ4*$BM4*$BN4))*$E4</f>
        <v>0</v>
      </c>
      <c r="BX4" s="116">
        <f>BV4+BW4</f>
        <v>0</v>
      </c>
      <c r="BY4" s="118">
        <f>SUM(BO4:BU4)-BX4</f>
        <v>0</v>
      </c>
    </row>
    <row r="5" spans="1:77" s="86" customFormat="1" ht="20.75" customHeight="1" x14ac:dyDescent="0.2">
      <c r="A5" s="74" t="s">
        <v>55</v>
      </c>
      <c r="B5" s="120" t="b">
        <v>0</v>
      </c>
      <c r="C5" s="75"/>
      <c r="D5" s="159">
        <f t="shared" si="0"/>
        <v>0</v>
      </c>
      <c r="E5" s="96"/>
      <c r="F5" s="76"/>
      <c r="G5" s="77"/>
      <c r="H5" s="77"/>
      <c r="I5" s="39">
        <f t="shared" ref="I5:I18" si="3">SUM(F5:H5)</f>
        <v>0</v>
      </c>
      <c r="J5" s="98">
        <f>IF($F5=0,0,IF($B5=FALSE,ROUND($F5/$I5,4),
IF(AND($B5=TRUE,C5=0,ROUND($F5/$I5,4)&gt;=0.4),MIN(1,ROUND(($F5/$I5)*'FEDERAL RATES (HIDDEN)'!$C$2,4)),
IF(AND($B5=TRUE,C5=0,ROUND($F5/$I5,4)&lt;0.4),ROUND($F5/$I5,4),
IF(ROUND((SUMIFS($F:$F,$B:$B,TRUE,$C:$C,$C5)/SUMIFS($I:$I,$B:$B,TRUE,$C:$C,$C5)),4)&gt;=0.4,
MIN(1,ROUND((SUMIFS($F:$F,$B:$B,TRUE,$C:$C,$C5)/SUMIFS($I:$I,$B:$B,TRUE,$C:$C,$C5))*'FEDERAL RATES (HIDDEN)'!$C$2,4)),
ROUND((SUMIFS($F:$F,$B:$B,TRUE,$C:$C,$C5)/SUMIFS($I:$I,$B:$B,TRUE,$C:$C,$C5)),4))))))</f>
        <v>0</v>
      </c>
      <c r="K5" s="89">
        <f t="shared" ref="K5:K68" si="4">IF(OR($G5=0,$B5=TRUE),0,ROUND($G5/$I5,4))</f>
        <v>0</v>
      </c>
      <c r="L5" s="99">
        <f t="shared" ref="L5:L68" si="5">IF($H5=0,0,
IF($B5=TRUE,1-$J5,
ROUND($H$4/$I5,4)))</f>
        <v>0</v>
      </c>
      <c r="M5" s="68">
        <v>1</v>
      </c>
      <c r="N5" s="87">
        <f t="shared" si="1"/>
        <v>0</v>
      </c>
      <c r="O5" s="68"/>
      <c r="P5" s="38">
        <f t="shared" ref="P5:P68" si="6">ROUND($J5*$N5*$O5,0)</f>
        <v>0</v>
      </c>
      <c r="Q5" s="38">
        <f t="shared" ref="Q5:Q68" si="7">ROUND($K5*$N5*$O5,0)</f>
        <v>0</v>
      </c>
      <c r="R5" s="38">
        <f t="shared" ref="R5:R68" si="8">ROUND($L5*$N5*$O5,0)</f>
        <v>0</v>
      </c>
      <c r="S5" s="87">
        <f t="shared" ref="S5:S68" si="9">SUM(P5:R5)</f>
        <v>0</v>
      </c>
      <c r="T5" s="69"/>
      <c r="U5" s="38">
        <f t="shared" ref="U5:U68" si="10">ROUND($J5*$N5*$T5,0)</f>
        <v>0</v>
      </c>
      <c r="V5" s="38">
        <f t="shared" ref="V5:V68" si="11">ROUND($K5*$N5*$T5,0)</f>
        <v>0</v>
      </c>
      <c r="W5" s="38">
        <f t="shared" ref="W5:W68" si="12">ROUND($L5*$N5*$T5,0)</f>
        <v>0</v>
      </c>
      <c r="X5" s="87">
        <f t="shared" ref="X5:X68" si="13">SUM(U5:W5)</f>
        <v>0</v>
      </c>
      <c r="Y5" s="69"/>
      <c r="Z5" s="38">
        <f t="shared" ref="Z5:Z68" si="14">ROUND($J5*$N5*$Y5,0)</f>
        <v>0</v>
      </c>
      <c r="AA5" s="38">
        <f t="shared" ref="AA5:AA68" si="15">ROUND($K5*$N5*$Y5,0)</f>
        <v>0</v>
      </c>
      <c r="AB5" s="38">
        <f t="shared" ref="AB5:AB68" si="16">ROUND($L5*$N5*$Y5,0)</f>
        <v>0</v>
      </c>
      <c r="AC5" s="87">
        <f t="shared" ref="AC5:AC68" si="17">SUM(Z5:AB5)</f>
        <v>0</v>
      </c>
      <c r="AD5" s="69"/>
      <c r="AE5" s="38">
        <f t="shared" ref="AE5:AE68" si="18">ROUND($J5*$N5*$AD5,0)</f>
        <v>0</v>
      </c>
      <c r="AF5" s="38">
        <f t="shared" ref="AF5:AF68" si="19">ROUND($K5*$N5*$AD5,0)</f>
        <v>0</v>
      </c>
      <c r="AG5" s="38">
        <f t="shared" ref="AG5:AG68" si="20">ROUND($L5*$N5*$AD5,0)</f>
        <v>0</v>
      </c>
      <c r="AH5" s="87">
        <f t="shared" ref="AH5:AH68" si="21">SUM(AE5:AG5)</f>
        <v>0</v>
      </c>
      <c r="AI5" s="69"/>
      <c r="AJ5" s="39">
        <f t="shared" ref="AJ5:AJ68" si="22">ROUND($N5*AI5,0)</f>
        <v>0</v>
      </c>
      <c r="AK5" s="106"/>
      <c r="AL5" s="91"/>
      <c r="AM5" s="107"/>
      <c r="AN5" s="106"/>
      <c r="AO5" s="91"/>
      <c r="AP5" s="107"/>
      <c r="AQ5" s="106"/>
      <c r="AR5" s="91"/>
      <c r="AS5" s="107"/>
      <c r="AT5" s="106"/>
      <c r="AU5" s="91"/>
      <c r="AV5" s="107"/>
      <c r="AW5" s="106"/>
      <c r="AX5" s="107"/>
      <c r="AY5" s="106"/>
      <c r="AZ5" s="107"/>
      <c r="BA5" s="108"/>
      <c r="BB5" s="106"/>
      <c r="BC5" s="91"/>
      <c r="BD5" s="91"/>
      <c r="BE5" s="91"/>
      <c r="BF5" s="107"/>
      <c r="BG5" s="70"/>
      <c r="BH5" s="61"/>
      <c r="BI5" s="38">
        <f xml:space="preserve">
(P5*(2/3))+
(X5*(1/3))+
(AC5)+
(AH5)+
((AJ5)/(AZ5+'FEDERAL RATES (HIDDEN)'!$C$20))</f>
        <v>0</v>
      </c>
      <c r="BJ5" s="65"/>
      <c r="BK5" s="63">
        <f t="shared" si="2"/>
        <v>0</v>
      </c>
      <c r="BL5" s="88" t="str">
        <f>IF(AND(BH5="CONVENTIONAL",$BI5&gt;='MPLH COMPS'!$B$3,$BI5&lt;='MPLH COMPS'!$C$3),'MPLH COMPS'!$D$3&amp;" - "&amp;'MPLH COMPS'!$E$3,
IF(AND(BH5="CONVENTIONAL",$BI5&gt;='MPLH COMPS'!$B$4,$BI5&lt;='MPLH COMPS'!$C$4),'MPLH COMPS'!$D$4&amp;" - "&amp;'MPLH COMPS'!$E$4,
IF(AND(BH5="CONVENTIONAL",$BI5&gt;='MPLH COMPS'!$B$5,$BI5&lt;='MPLH COMPS'!$C$5),'MPLH COMPS'!$D$5&amp;" - "&amp;'MPLH COMPS'!$E$5,
IF(AND(BH5="CONVENTIONAL",$BI5&gt;='MPLH COMPS'!$B$6,$BI5&lt;='MPLH COMPS'!$C$6),'MPLH COMPS'!$D$6&amp;" - "&amp;'MPLH COMPS'!$E$6,
IF(AND(BH5="CONVENTIONAL",$BI5&gt;='MPLH COMPS'!$B$7,$BI5&lt;='MPLH COMPS'!$C$7),'MPLH COMPS'!$D$7&amp;" - "&amp;'MPLH COMPS'!$E$7,
IF(AND(BH5="CONVENTIONAL",$BI5&gt;='MPLH COMPS'!$B$8,$BI5&lt;='MPLH COMPS'!$C$8),'MPLH COMPS'!$D$8&amp;" - "&amp;'MPLH COMPS'!$E$8,
IF(AND(BH5="CONVENTIONAL",$BI5&gt;='MPLH COMPS'!$B$9,$BI5&lt;='MPLH COMPS'!$C$9),'MPLH COMPS'!$D$9&amp;" - "&amp;'MPLH COMPS'!$E$9,
IF(AND(BH5="CONVENTIONAL",$BI5&gt;='MPLH COMPS'!$B$10,$BI5&lt;='MPLH COMPS'!$C$10),'MPLH COMPS'!$D$10&amp;" - "&amp;'MPLH COMPS'!$E$10,
IF(AND(BH5="CONVENTIONAL",$BI5&gt;='MPLH COMPS'!$B$11,$BI5&lt;='MPLH COMPS'!$C$11),'MPLH COMPS'!$D$11&amp;" - "&amp;'MPLH COMPS'!$E$11,
IF(AND(BH5="CONVENTIONAL",$BI5&gt;='MPLH COMPS'!$B$12,$BI5&lt;='MPLH COMPS'!$C$12),'MPLH COMPS'!$D$12&amp;" - "&amp;'MPLH COMPS'!$E$12,
IF(AND(BH5="CONVENTIONAL",$BI5&gt;='MPLH COMPS'!$B$13,$BI5&lt;='MPLH COMPS'!$C$13),'MPLH COMPS'!$D$13&amp;" - "&amp;'MPLH COMPS'!$E$13,
IF(AND(BH5="CONVENIENCE",$BI5&gt;='MPLH COMPS'!$B$3,$BI5&lt;='MPLH COMPS'!$C$3),'MPLH COMPS'!$F$3&amp;" - "&amp;'MPLH COMPS'!$G$3,
IF(AND(BH5="CONVENIENCE",$BI5&gt;='MPLH COMPS'!$B$4,$BI5&lt;='MPLH COMPS'!$C$4),'MPLH COMPS'!$F$4&amp;" - "&amp;'MPLH COMPS'!$G$4,
IF(AND(BH5="CONVENIENCE",$BI5&gt;='MPLH COMPS'!$B$5,$BI5&lt;='MPLH COMPS'!$C$5),'MPLH COMPS'!$F$5&amp;" - "&amp;'MPLH COMPS'!$G$5,
IF(AND(BH5="CONVENIENCE",$BI5&gt;='MPLH COMPS'!$B$6,$BI5&lt;='MPLH COMPS'!$C$6),'MPLH COMPS'!$F$6&amp;" - "&amp;'MPLH COMPS'!$G$6,
IF(AND(BH5="CONVENIENCE",$BI5&gt;='MPLH COMPS'!$B$7,$BI5&lt;='MPLH COMPS'!$C$7),'MPLH COMPS'!$F$7&amp;" - "&amp;'MPLH COMPS'!$G$7,
IF(AND(BH5="CONVENIENCE",$BI5&gt;='MPLH COMPS'!$B$8,$BI5&lt;='MPLH COMPS'!$C$8),'MPLH COMPS'!$F$8&amp;" - "&amp;'MPLH COMPS'!$G$8,
IF(AND(BH5="CONVENIENCE",$BI5&gt;='MPLH COMPS'!$B$9,$BI5&lt;='MPLH COMPS'!$C$9),'MPLH COMPS'!$F$9&amp;" - "&amp;'MPLH COMPS'!$G$9,
IF(AND(BH5="CONVENIENCE",$BI5&gt;='MPLH COMPS'!$B$10,$BI5&lt;='MPLH COMPS'!$C$10),'MPLH COMPS'!$F$10&amp;" - "&amp;'MPLH COMPS'!$G$10,
IF(AND(BH5="CONVENIENCE",$BI5&gt;='MPLH COMPS'!$B$11,$BI5&lt;='MPLH COMPS'!$C$11),'MPLH COMPS'!$F$11&amp;" - "&amp;'MPLH COMPS'!$G$11,
IF(AND(BH5="CONVENIENCE",$BI5&gt;='MPLH COMPS'!$B$12,$BI5&lt;='MPLH COMPS'!$C$12),'MPLH COMPS'!$F$12&amp;" - "&amp;'MPLH COMPS'!$G$12,
IF(AND(BH5="CONVENIENCE",$BI5&gt;='MPLH COMPS'!$B$13,$BI5&lt;='MPLH COMPS'!$C$13),'MPLH COMPS'!$F$13&amp;" - "&amp;'MPLH COMPS'!$G$13,
""))))))))))))))))))))))</f>
        <v/>
      </c>
      <c r="BM5" s="31"/>
      <c r="BN5" s="113"/>
      <c r="BO5" s="115">
        <f t="shared" ref="BO5:BO68" si="23">(($P5*$AK5)+($Q5*$AL5)+($R5*$AM5))*$E5</f>
        <v>0</v>
      </c>
      <c r="BP5" s="117">
        <f t="shared" ref="BP5:BP68" si="24">(($U5*$AN5)+($V5*$AO5)+($W5*$AP5))*$E5</f>
        <v>0</v>
      </c>
      <c r="BQ5" s="117">
        <f t="shared" ref="BQ5:BQ68" si="25">(($Z5*$AQ5)+($AA5*$AR5)+($AB5*$AS5))*$E5</f>
        <v>0</v>
      </c>
      <c r="BR5" s="116">
        <f t="shared" ref="BR5:BR68" si="26">(($AE5*$AT5)+($AF5*$AU5)+($AG5*$AV5))*$E5</f>
        <v>0</v>
      </c>
      <c r="BS5" s="115">
        <f t="shared" ref="BS5:BS68" si="27">IF($B5=FALSE,(($Q5*$AW5)+($R5*$AX5))*$E5,0)</f>
        <v>0</v>
      </c>
      <c r="BT5" s="117">
        <f t="shared" ref="BT5:BT68" si="28">IF($B5=FALSE,(($AA5*$AY5)+($AB5*$AZ5))*$E5,0)</f>
        <v>0</v>
      </c>
      <c r="BU5" s="116">
        <f t="shared" ref="BU5:BU68" si="29">AJ5*BA5*$E5</f>
        <v>0</v>
      </c>
      <c r="BV5" s="115">
        <f t="shared" ref="BV5:BV68" si="30">($S5*(1+$BG5)*$BB5*$E5)+
($X5*(1+$BG5)*$BC5*$E5)+
($AC5*(1+$BG5)*$BD5*$E5)+
($AH5*(1+$BG5)*$BE5*$E5)+
($AJ5*(1+$BG5)*$BF5*$E5)</f>
        <v>0</v>
      </c>
      <c r="BW5" s="117">
        <f t="shared" ref="BW5:BW68" si="31">(($BJ5*$BM5)+($BJ5*$BM5*$BN5))*$E5</f>
        <v>0</v>
      </c>
      <c r="BX5" s="116">
        <f t="shared" ref="BX5:BX12" si="32">BV5+BW5</f>
        <v>0</v>
      </c>
      <c r="BY5" s="118">
        <f>SUM(BO5:BU5)-BX5</f>
        <v>0</v>
      </c>
    </row>
    <row r="6" spans="1:77" s="86" customFormat="1" ht="20.75" customHeight="1" x14ac:dyDescent="0.2">
      <c r="A6" s="74" t="s">
        <v>56</v>
      </c>
      <c r="B6" s="120" t="b">
        <v>0</v>
      </c>
      <c r="C6" s="75"/>
      <c r="D6" s="159">
        <f t="shared" si="0"/>
        <v>0</v>
      </c>
      <c r="E6" s="96"/>
      <c r="F6" s="76"/>
      <c r="G6" s="77"/>
      <c r="H6" s="77"/>
      <c r="I6" s="39">
        <f t="shared" si="3"/>
        <v>0</v>
      </c>
      <c r="J6" s="98">
        <f>IF($F6=0,0,IF($B6=FALSE,ROUND($F6/$I6,4),
IF(AND($B6=TRUE,C6=0,ROUND($F6/$I6,4)&gt;=0.4),MIN(1,ROUND(($F6/$I6)*'FEDERAL RATES (HIDDEN)'!$C$2,4)),
IF(AND($B6=TRUE,C6=0,ROUND($F6/$I6,4)&lt;0.4),ROUND($F6/$I6,4),
IF(ROUND((SUMIFS($F:$F,$B:$B,TRUE,$C:$C,$C6)/SUMIFS($I:$I,$B:$B,TRUE,$C:$C,$C6)),4)&gt;=0.4,
MIN(1,ROUND((SUMIFS($F:$F,$B:$B,TRUE,$C:$C,$C6)/SUMIFS($I:$I,$B:$B,TRUE,$C:$C,$C6))*'FEDERAL RATES (HIDDEN)'!$C$2,4)),
ROUND((SUMIFS($F:$F,$B:$B,TRUE,$C:$C,$C6)/SUMIFS($I:$I,$B:$B,TRUE,$C:$C,$C6)),4))))))</f>
        <v>0</v>
      </c>
      <c r="K6" s="89">
        <f t="shared" si="4"/>
        <v>0</v>
      </c>
      <c r="L6" s="99">
        <f t="shared" si="5"/>
        <v>0</v>
      </c>
      <c r="M6" s="68">
        <v>1</v>
      </c>
      <c r="N6" s="87">
        <f t="shared" si="1"/>
        <v>0</v>
      </c>
      <c r="O6" s="68"/>
      <c r="P6" s="38">
        <f t="shared" si="6"/>
        <v>0</v>
      </c>
      <c r="Q6" s="38">
        <f t="shared" si="7"/>
        <v>0</v>
      </c>
      <c r="R6" s="38">
        <f t="shared" si="8"/>
        <v>0</v>
      </c>
      <c r="S6" s="87">
        <f t="shared" si="9"/>
        <v>0</v>
      </c>
      <c r="T6" s="69"/>
      <c r="U6" s="38">
        <f t="shared" si="10"/>
        <v>0</v>
      </c>
      <c r="V6" s="38">
        <f t="shared" si="11"/>
        <v>0</v>
      </c>
      <c r="W6" s="38">
        <f t="shared" si="12"/>
        <v>0</v>
      </c>
      <c r="X6" s="87">
        <f t="shared" si="13"/>
        <v>0</v>
      </c>
      <c r="Y6" s="69"/>
      <c r="Z6" s="38">
        <f t="shared" si="14"/>
        <v>0</v>
      </c>
      <c r="AA6" s="38">
        <f t="shared" si="15"/>
        <v>0</v>
      </c>
      <c r="AB6" s="38">
        <f t="shared" si="16"/>
        <v>0</v>
      </c>
      <c r="AC6" s="87">
        <f t="shared" si="17"/>
        <v>0</v>
      </c>
      <c r="AD6" s="69"/>
      <c r="AE6" s="38">
        <f t="shared" si="18"/>
        <v>0</v>
      </c>
      <c r="AF6" s="38">
        <f t="shared" si="19"/>
        <v>0</v>
      </c>
      <c r="AG6" s="38">
        <f t="shared" si="20"/>
        <v>0</v>
      </c>
      <c r="AH6" s="87">
        <f t="shared" si="21"/>
        <v>0</v>
      </c>
      <c r="AI6" s="69"/>
      <c r="AJ6" s="39">
        <f t="shared" si="22"/>
        <v>0</v>
      </c>
      <c r="AK6" s="106"/>
      <c r="AL6" s="91"/>
      <c r="AM6" s="107"/>
      <c r="AN6" s="106"/>
      <c r="AO6" s="91"/>
      <c r="AP6" s="107"/>
      <c r="AQ6" s="106"/>
      <c r="AR6" s="91"/>
      <c r="AS6" s="107"/>
      <c r="AT6" s="106"/>
      <c r="AU6" s="91"/>
      <c r="AV6" s="107"/>
      <c r="AW6" s="106"/>
      <c r="AX6" s="107"/>
      <c r="AY6" s="106"/>
      <c r="AZ6" s="107"/>
      <c r="BA6" s="108"/>
      <c r="BB6" s="106"/>
      <c r="BC6" s="91"/>
      <c r="BD6" s="91"/>
      <c r="BE6" s="91"/>
      <c r="BF6" s="107"/>
      <c r="BG6" s="70"/>
      <c r="BH6" s="61"/>
      <c r="BI6" s="38">
        <f xml:space="preserve">
(P6*(2/3))+
(X6*(1/3))+
(AC6)+
(AH6)+
((AJ6)/(AZ6+'FEDERAL RATES (HIDDEN)'!$C$20))</f>
        <v>0</v>
      </c>
      <c r="BJ6" s="65"/>
      <c r="BK6" s="63">
        <f t="shared" si="2"/>
        <v>0</v>
      </c>
      <c r="BL6" s="88" t="str">
        <f>IF(AND(BH6="CONVENTIONAL",$BI6&gt;='MPLH COMPS'!$B$3,$BI6&lt;='MPLH COMPS'!$C$3),'MPLH COMPS'!$D$3&amp;" - "&amp;'MPLH COMPS'!$E$3,
IF(AND(BH6="CONVENTIONAL",$BI6&gt;='MPLH COMPS'!$B$4,$BI6&lt;='MPLH COMPS'!$C$4),'MPLH COMPS'!$D$4&amp;" - "&amp;'MPLH COMPS'!$E$4,
IF(AND(BH6="CONVENTIONAL",$BI6&gt;='MPLH COMPS'!$B$5,$BI6&lt;='MPLH COMPS'!$C$5),'MPLH COMPS'!$D$5&amp;" - "&amp;'MPLH COMPS'!$E$5,
IF(AND(BH6="CONVENTIONAL",$BI6&gt;='MPLH COMPS'!$B$6,$BI6&lt;='MPLH COMPS'!$C$6),'MPLH COMPS'!$D$6&amp;" - "&amp;'MPLH COMPS'!$E$6,
IF(AND(BH6="CONVENTIONAL",$BI6&gt;='MPLH COMPS'!$B$7,$BI6&lt;='MPLH COMPS'!$C$7),'MPLH COMPS'!$D$7&amp;" - "&amp;'MPLH COMPS'!$E$7,
IF(AND(BH6="CONVENTIONAL",$BI6&gt;='MPLH COMPS'!$B$8,$BI6&lt;='MPLH COMPS'!$C$8),'MPLH COMPS'!$D$8&amp;" - "&amp;'MPLH COMPS'!$E$8,
IF(AND(BH6="CONVENTIONAL",$BI6&gt;='MPLH COMPS'!$B$9,$BI6&lt;='MPLH COMPS'!$C$9),'MPLH COMPS'!$D$9&amp;" - "&amp;'MPLH COMPS'!$E$9,
IF(AND(BH6="CONVENTIONAL",$BI6&gt;='MPLH COMPS'!$B$10,$BI6&lt;='MPLH COMPS'!$C$10),'MPLH COMPS'!$D$10&amp;" - "&amp;'MPLH COMPS'!$E$10,
IF(AND(BH6="CONVENTIONAL",$BI6&gt;='MPLH COMPS'!$B$11,$BI6&lt;='MPLH COMPS'!$C$11),'MPLH COMPS'!$D$11&amp;" - "&amp;'MPLH COMPS'!$E$11,
IF(AND(BH6="CONVENTIONAL",$BI6&gt;='MPLH COMPS'!$B$12,$BI6&lt;='MPLH COMPS'!$C$12),'MPLH COMPS'!$D$12&amp;" - "&amp;'MPLH COMPS'!$E$12,
IF(AND(BH6="CONVENTIONAL",$BI6&gt;='MPLH COMPS'!$B$13,$BI6&lt;='MPLH COMPS'!$C$13),'MPLH COMPS'!$D$13&amp;" - "&amp;'MPLH COMPS'!$E$13,
IF(AND(BH6="CONVENIENCE",$BI6&gt;='MPLH COMPS'!$B$3,$BI6&lt;='MPLH COMPS'!$C$3),'MPLH COMPS'!$F$3&amp;" - "&amp;'MPLH COMPS'!$G$3,
IF(AND(BH6="CONVENIENCE",$BI6&gt;='MPLH COMPS'!$B$4,$BI6&lt;='MPLH COMPS'!$C$4),'MPLH COMPS'!$F$4&amp;" - "&amp;'MPLH COMPS'!$G$4,
IF(AND(BH6="CONVENIENCE",$BI6&gt;='MPLH COMPS'!$B$5,$BI6&lt;='MPLH COMPS'!$C$5),'MPLH COMPS'!$F$5&amp;" - "&amp;'MPLH COMPS'!$G$5,
IF(AND(BH6="CONVENIENCE",$BI6&gt;='MPLH COMPS'!$B$6,$BI6&lt;='MPLH COMPS'!$C$6),'MPLH COMPS'!$F$6&amp;" - "&amp;'MPLH COMPS'!$G$6,
IF(AND(BH6="CONVENIENCE",$BI6&gt;='MPLH COMPS'!$B$7,$BI6&lt;='MPLH COMPS'!$C$7),'MPLH COMPS'!$F$7&amp;" - "&amp;'MPLH COMPS'!$G$7,
IF(AND(BH6="CONVENIENCE",$BI6&gt;='MPLH COMPS'!$B$8,$BI6&lt;='MPLH COMPS'!$C$8),'MPLH COMPS'!$F$8&amp;" - "&amp;'MPLH COMPS'!$G$8,
IF(AND(BH6="CONVENIENCE",$BI6&gt;='MPLH COMPS'!$B$9,$BI6&lt;='MPLH COMPS'!$C$9),'MPLH COMPS'!$F$9&amp;" - "&amp;'MPLH COMPS'!$G$9,
IF(AND(BH6="CONVENIENCE",$BI6&gt;='MPLH COMPS'!$B$10,$BI6&lt;='MPLH COMPS'!$C$10),'MPLH COMPS'!$F$10&amp;" - "&amp;'MPLH COMPS'!$G$10,
IF(AND(BH6="CONVENIENCE",$BI6&gt;='MPLH COMPS'!$B$11,$BI6&lt;='MPLH COMPS'!$C$11),'MPLH COMPS'!$F$11&amp;" - "&amp;'MPLH COMPS'!$G$11,
IF(AND(BH6="CONVENIENCE",$BI6&gt;='MPLH COMPS'!$B$12,$BI6&lt;='MPLH COMPS'!$C$12),'MPLH COMPS'!$F$12&amp;" - "&amp;'MPLH COMPS'!$G$12,
IF(AND(BH6="CONVENIENCE",$BI6&gt;='MPLH COMPS'!$B$13,$BI6&lt;='MPLH COMPS'!$C$13),'MPLH COMPS'!$F$13&amp;" - "&amp;'MPLH COMPS'!$G$13,
""))))))))))))))))))))))</f>
        <v/>
      </c>
      <c r="BM6" s="31"/>
      <c r="BN6" s="113"/>
      <c r="BO6" s="115">
        <f t="shared" si="23"/>
        <v>0</v>
      </c>
      <c r="BP6" s="117">
        <f t="shared" si="24"/>
        <v>0</v>
      </c>
      <c r="BQ6" s="117">
        <f t="shared" si="25"/>
        <v>0</v>
      </c>
      <c r="BR6" s="116">
        <f t="shared" si="26"/>
        <v>0</v>
      </c>
      <c r="BS6" s="115">
        <f t="shared" si="27"/>
        <v>0</v>
      </c>
      <c r="BT6" s="117">
        <f t="shared" si="28"/>
        <v>0</v>
      </c>
      <c r="BU6" s="116">
        <f t="shared" si="29"/>
        <v>0</v>
      </c>
      <c r="BV6" s="115">
        <f t="shared" si="30"/>
        <v>0</v>
      </c>
      <c r="BW6" s="117">
        <f t="shared" si="31"/>
        <v>0</v>
      </c>
      <c r="BX6" s="116">
        <f t="shared" si="32"/>
        <v>0</v>
      </c>
      <c r="BY6" s="118">
        <f t="shared" ref="BY6:BY18" si="33">SUM(BO6:BU6)-BX6</f>
        <v>0</v>
      </c>
    </row>
    <row r="7" spans="1:77" s="86" customFormat="1" ht="20.75" customHeight="1" x14ac:dyDescent="0.2">
      <c r="A7" s="74" t="s">
        <v>57</v>
      </c>
      <c r="B7" s="120" t="b">
        <v>0</v>
      </c>
      <c r="C7" s="75"/>
      <c r="D7" s="159">
        <f t="shared" si="0"/>
        <v>0</v>
      </c>
      <c r="E7" s="96"/>
      <c r="F7" s="76"/>
      <c r="G7" s="77"/>
      <c r="H7" s="77"/>
      <c r="I7" s="39">
        <f t="shared" si="3"/>
        <v>0</v>
      </c>
      <c r="J7" s="98">
        <f>IF($F7=0,0,IF($B7=FALSE,ROUND($F7/$I7,4),
IF(AND($B7=TRUE,C7=0,ROUND($F7/$I7,4)&gt;=0.4),MIN(1,ROUND(($F7/$I7)*'FEDERAL RATES (HIDDEN)'!$C$2,4)),
IF(AND($B7=TRUE,C7=0,ROUND($F7/$I7,4)&lt;0.4),ROUND($F7/$I7,4),
IF(ROUND((SUMIFS($F:$F,$B:$B,TRUE,$C:$C,$C7)/SUMIFS($I:$I,$B:$B,TRUE,$C:$C,$C7)),4)&gt;=0.4,
MIN(1,ROUND((SUMIFS($F:$F,$B:$B,TRUE,$C:$C,$C7)/SUMIFS($I:$I,$B:$B,TRUE,$C:$C,$C7))*'FEDERAL RATES (HIDDEN)'!$C$2,4)),
ROUND((SUMIFS($F:$F,$B:$B,TRUE,$C:$C,$C7)/SUMIFS($I:$I,$B:$B,TRUE,$C:$C,$C7)),4))))))</f>
        <v>0</v>
      </c>
      <c r="K7" s="89">
        <f t="shared" si="4"/>
        <v>0</v>
      </c>
      <c r="L7" s="99">
        <f t="shared" si="5"/>
        <v>0</v>
      </c>
      <c r="M7" s="68">
        <v>1</v>
      </c>
      <c r="N7" s="87">
        <f t="shared" si="1"/>
        <v>0</v>
      </c>
      <c r="O7" s="68"/>
      <c r="P7" s="38">
        <f t="shared" si="6"/>
        <v>0</v>
      </c>
      <c r="Q7" s="38">
        <f t="shared" si="7"/>
        <v>0</v>
      </c>
      <c r="R7" s="38">
        <f t="shared" si="8"/>
        <v>0</v>
      </c>
      <c r="S7" s="87">
        <f t="shared" si="9"/>
        <v>0</v>
      </c>
      <c r="T7" s="69"/>
      <c r="U7" s="38">
        <f t="shared" si="10"/>
        <v>0</v>
      </c>
      <c r="V7" s="38">
        <f t="shared" si="11"/>
        <v>0</v>
      </c>
      <c r="W7" s="38">
        <f t="shared" si="12"/>
        <v>0</v>
      </c>
      <c r="X7" s="87">
        <f t="shared" si="13"/>
        <v>0</v>
      </c>
      <c r="Y7" s="69"/>
      <c r="Z7" s="38">
        <f t="shared" si="14"/>
        <v>0</v>
      </c>
      <c r="AA7" s="38">
        <f t="shared" si="15"/>
        <v>0</v>
      </c>
      <c r="AB7" s="38">
        <f t="shared" si="16"/>
        <v>0</v>
      </c>
      <c r="AC7" s="87">
        <f t="shared" si="17"/>
        <v>0</v>
      </c>
      <c r="AD7" s="69"/>
      <c r="AE7" s="38">
        <f t="shared" si="18"/>
        <v>0</v>
      </c>
      <c r="AF7" s="38">
        <f t="shared" si="19"/>
        <v>0</v>
      </c>
      <c r="AG7" s="38">
        <f t="shared" si="20"/>
        <v>0</v>
      </c>
      <c r="AH7" s="87">
        <f t="shared" si="21"/>
        <v>0</v>
      </c>
      <c r="AI7" s="69"/>
      <c r="AJ7" s="39">
        <f t="shared" si="22"/>
        <v>0</v>
      </c>
      <c r="AK7" s="106"/>
      <c r="AL7" s="91"/>
      <c r="AM7" s="107"/>
      <c r="AN7" s="106"/>
      <c r="AO7" s="91"/>
      <c r="AP7" s="107"/>
      <c r="AQ7" s="106"/>
      <c r="AR7" s="91"/>
      <c r="AS7" s="107"/>
      <c r="AT7" s="106"/>
      <c r="AU7" s="91"/>
      <c r="AV7" s="107"/>
      <c r="AW7" s="106"/>
      <c r="AX7" s="107"/>
      <c r="AY7" s="106"/>
      <c r="AZ7" s="107"/>
      <c r="BA7" s="108"/>
      <c r="BB7" s="106"/>
      <c r="BC7" s="91"/>
      <c r="BD7" s="91"/>
      <c r="BE7" s="91"/>
      <c r="BF7" s="107"/>
      <c r="BG7" s="70"/>
      <c r="BH7" s="61"/>
      <c r="BI7" s="38">
        <f xml:space="preserve">
(P7*(2/3))+
(X7*(1/3))+
(AC7)+
(AH7)+
((AJ7)/(AZ7+'FEDERAL RATES (HIDDEN)'!$C$20))</f>
        <v>0</v>
      </c>
      <c r="BJ7" s="65"/>
      <c r="BK7" s="63">
        <f t="shared" si="2"/>
        <v>0</v>
      </c>
      <c r="BL7" s="88" t="str">
        <f>IF(AND(BH7="CONVENTIONAL",$BI7&gt;='MPLH COMPS'!$B$3,$BI7&lt;='MPLH COMPS'!$C$3),'MPLH COMPS'!$D$3&amp;" - "&amp;'MPLH COMPS'!$E$3,
IF(AND(BH7="CONVENTIONAL",$BI7&gt;='MPLH COMPS'!$B$4,$BI7&lt;='MPLH COMPS'!$C$4),'MPLH COMPS'!$D$4&amp;" - "&amp;'MPLH COMPS'!$E$4,
IF(AND(BH7="CONVENTIONAL",$BI7&gt;='MPLH COMPS'!$B$5,$BI7&lt;='MPLH COMPS'!$C$5),'MPLH COMPS'!$D$5&amp;" - "&amp;'MPLH COMPS'!$E$5,
IF(AND(BH7="CONVENTIONAL",$BI7&gt;='MPLH COMPS'!$B$6,$BI7&lt;='MPLH COMPS'!$C$6),'MPLH COMPS'!$D$6&amp;" - "&amp;'MPLH COMPS'!$E$6,
IF(AND(BH7="CONVENTIONAL",$BI7&gt;='MPLH COMPS'!$B$7,$BI7&lt;='MPLH COMPS'!$C$7),'MPLH COMPS'!$D$7&amp;" - "&amp;'MPLH COMPS'!$E$7,
IF(AND(BH7="CONVENTIONAL",$BI7&gt;='MPLH COMPS'!$B$8,$BI7&lt;='MPLH COMPS'!$C$8),'MPLH COMPS'!$D$8&amp;" - "&amp;'MPLH COMPS'!$E$8,
IF(AND(BH7="CONVENTIONAL",$BI7&gt;='MPLH COMPS'!$B$9,$BI7&lt;='MPLH COMPS'!$C$9),'MPLH COMPS'!$D$9&amp;" - "&amp;'MPLH COMPS'!$E$9,
IF(AND(BH7="CONVENTIONAL",$BI7&gt;='MPLH COMPS'!$B$10,$BI7&lt;='MPLH COMPS'!$C$10),'MPLH COMPS'!$D$10&amp;" - "&amp;'MPLH COMPS'!$E$10,
IF(AND(BH7="CONVENTIONAL",$BI7&gt;='MPLH COMPS'!$B$11,$BI7&lt;='MPLH COMPS'!$C$11),'MPLH COMPS'!$D$11&amp;" - "&amp;'MPLH COMPS'!$E$11,
IF(AND(BH7="CONVENTIONAL",$BI7&gt;='MPLH COMPS'!$B$12,$BI7&lt;='MPLH COMPS'!$C$12),'MPLH COMPS'!$D$12&amp;" - "&amp;'MPLH COMPS'!$E$12,
IF(AND(BH7="CONVENTIONAL",$BI7&gt;='MPLH COMPS'!$B$13,$BI7&lt;='MPLH COMPS'!$C$13),'MPLH COMPS'!$D$13&amp;" - "&amp;'MPLH COMPS'!$E$13,
IF(AND(BH7="CONVENIENCE",$BI7&gt;='MPLH COMPS'!$B$3,$BI7&lt;='MPLH COMPS'!$C$3),'MPLH COMPS'!$F$3&amp;" - "&amp;'MPLH COMPS'!$G$3,
IF(AND(BH7="CONVENIENCE",$BI7&gt;='MPLH COMPS'!$B$4,$BI7&lt;='MPLH COMPS'!$C$4),'MPLH COMPS'!$F$4&amp;" - "&amp;'MPLH COMPS'!$G$4,
IF(AND(BH7="CONVENIENCE",$BI7&gt;='MPLH COMPS'!$B$5,$BI7&lt;='MPLH COMPS'!$C$5),'MPLH COMPS'!$F$5&amp;" - "&amp;'MPLH COMPS'!$G$5,
IF(AND(BH7="CONVENIENCE",$BI7&gt;='MPLH COMPS'!$B$6,$BI7&lt;='MPLH COMPS'!$C$6),'MPLH COMPS'!$F$6&amp;" - "&amp;'MPLH COMPS'!$G$6,
IF(AND(BH7="CONVENIENCE",$BI7&gt;='MPLH COMPS'!$B$7,$BI7&lt;='MPLH COMPS'!$C$7),'MPLH COMPS'!$F$7&amp;" - "&amp;'MPLH COMPS'!$G$7,
IF(AND(BH7="CONVENIENCE",$BI7&gt;='MPLH COMPS'!$B$8,$BI7&lt;='MPLH COMPS'!$C$8),'MPLH COMPS'!$F$8&amp;" - "&amp;'MPLH COMPS'!$G$8,
IF(AND(BH7="CONVENIENCE",$BI7&gt;='MPLH COMPS'!$B$9,$BI7&lt;='MPLH COMPS'!$C$9),'MPLH COMPS'!$F$9&amp;" - "&amp;'MPLH COMPS'!$G$9,
IF(AND(BH7="CONVENIENCE",$BI7&gt;='MPLH COMPS'!$B$10,$BI7&lt;='MPLH COMPS'!$C$10),'MPLH COMPS'!$F$10&amp;" - "&amp;'MPLH COMPS'!$G$10,
IF(AND(BH7="CONVENIENCE",$BI7&gt;='MPLH COMPS'!$B$11,$BI7&lt;='MPLH COMPS'!$C$11),'MPLH COMPS'!$F$11&amp;" - "&amp;'MPLH COMPS'!$G$11,
IF(AND(BH7="CONVENIENCE",$BI7&gt;='MPLH COMPS'!$B$12,$BI7&lt;='MPLH COMPS'!$C$12),'MPLH COMPS'!$F$12&amp;" - "&amp;'MPLH COMPS'!$G$12,
IF(AND(BH7="CONVENIENCE",$BI7&gt;='MPLH COMPS'!$B$13,$BI7&lt;='MPLH COMPS'!$C$13),'MPLH COMPS'!$F$13&amp;" - "&amp;'MPLH COMPS'!$G$13,
""))))))))))))))))))))))</f>
        <v/>
      </c>
      <c r="BM7" s="31"/>
      <c r="BN7" s="113"/>
      <c r="BO7" s="115">
        <f t="shared" si="23"/>
        <v>0</v>
      </c>
      <c r="BP7" s="117">
        <f t="shared" si="24"/>
        <v>0</v>
      </c>
      <c r="BQ7" s="117">
        <f t="shared" si="25"/>
        <v>0</v>
      </c>
      <c r="BR7" s="116">
        <f t="shared" si="26"/>
        <v>0</v>
      </c>
      <c r="BS7" s="115">
        <f t="shared" si="27"/>
        <v>0</v>
      </c>
      <c r="BT7" s="117">
        <f t="shared" si="28"/>
        <v>0</v>
      </c>
      <c r="BU7" s="116">
        <f t="shared" si="29"/>
        <v>0</v>
      </c>
      <c r="BV7" s="115">
        <f t="shared" si="30"/>
        <v>0</v>
      </c>
      <c r="BW7" s="117">
        <f t="shared" si="31"/>
        <v>0</v>
      </c>
      <c r="BX7" s="116">
        <f t="shared" si="32"/>
        <v>0</v>
      </c>
      <c r="BY7" s="118">
        <f t="shared" si="33"/>
        <v>0</v>
      </c>
    </row>
    <row r="8" spans="1:77" s="86" customFormat="1" ht="20.75" customHeight="1" x14ac:dyDescent="0.2">
      <c r="A8" s="74" t="s">
        <v>58</v>
      </c>
      <c r="B8" s="120" t="b">
        <v>0</v>
      </c>
      <c r="C8" s="75"/>
      <c r="D8" s="159">
        <f t="shared" si="0"/>
        <v>0</v>
      </c>
      <c r="E8" s="96"/>
      <c r="F8" s="76"/>
      <c r="G8" s="77"/>
      <c r="H8" s="77"/>
      <c r="I8" s="39">
        <f t="shared" si="3"/>
        <v>0</v>
      </c>
      <c r="J8" s="98">
        <f>IF($F8=0,0,IF($B8=FALSE,ROUND($F8/$I8,4),
IF(AND($B8=TRUE,C8=0,ROUND($F8/$I8,4)&gt;=0.4),MIN(1,ROUND(($F8/$I8)*'FEDERAL RATES (HIDDEN)'!$C$2,4)),
IF(AND($B8=TRUE,C8=0,ROUND($F8/$I8,4)&lt;0.4),ROUND($F8/$I8,4),
IF(ROUND((SUMIFS($F:$F,$B:$B,TRUE,$C:$C,$C8)/SUMIFS($I:$I,$B:$B,TRUE,$C:$C,$C8)),4)&gt;=0.4,
MIN(1,ROUND((SUMIFS($F:$F,$B:$B,TRUE,$C:$C,$C8)/SUMIFS($I:$I,$B:$B,TRUE,$C:$C,$C8))*'FEDERAL RATES (HIDDEN)'!$C$2,4)),
ROUND((SUMIFS($F:$F,$B:$B,TRUE,$C:$C,$C8)/SUMIFS($I:$I,$B:$B,TRUE,$C:$C,$C8)),4))))))</f>
        <v>0</v>
      </c>
      <c r="K8" s="89">
        <f t="shared" si="4"/>
        <v>0</v>
      </c>
      <c r="L8" s="99">
        <f t="shared" si="5"/>
        <v>0</v>
      </c>
      <c r="M8" s="68">
        <v>1</v>
      </c>
      <c r="N8" s="87">
        <f t="shared" si="1"/>
        <v>0</v>
      </c>
      <c r="O8" s="68"/>
      <c r="P8" s="38">
        <f t="shared" si="6"/>
        <v>0</v>
      </c>
      <c r="Q8" s="38">
        <f t="shared" si="7"/>
        <v>0</v>
      </c>
      <c r="R8" s="38">
        <f t="shared" si="8"/>
        <v>0</v>
      </c>
      <c r="S8" s="87">
        <f t="shared" si="9"/>
        <v>0</v>
      </c>
      <c r="T8" s="69"/>
      <c r="U8" s="38">
        <f t="shared" si="10"/>
        <v>0</v>
      </c>
      <c r="V8" s="38">
        <f t="shared" si="11"/>
        <v>0</v>
      </c>
      <c r="W8" s="38">
        <f t="shared" si="12"/>
        <v>0</v>
      </c>
      <c r="X8" s="87">
        <f t="shared" si="13"/>
        <v>0</v>
      </c>
      <c r="Y8" s="69"/>
      <c r="Z8" s="38">
        <f t="shared" si="14"/>
        <v>0</v>
      </c>
      <c r="AA8" s="38">
        <f t="shared" si="15"/>
        <v>0</v>
      </c>
      <c r="AB8" s="38">
        <f t="shared" si="16"/>
        <v>0</v>
      </c>
      <c r="AC8" s="87">
        <f t="shared" si="17"/>
        <v>0</v>
      </c>
      <c r="AD8" s="69"/>
      <c r="AE8" s="38">
        <f t="shared" si="18"/>
        <v>0</v>
      </c>
      <c r="AF8" s="38">
        <f t="shared" si="19"/>
        <v>0</v>
      </c>
      <c r="AG8" s="38">
        <f t="shared" si="20"/>
        <v>0</v>
      </c>
      <c r="AH8" s="87">
        <f t="shared" si="21"/>
        <v>0</v>
      </c>
      <c r="AI8" s="69"/>
      <c r="AJ8" s="39">
        <f t="shared" si="22"/>
        <v>0</v>
      </c>
      <c r="AK8" s="106"/>
      <c r="AL8" s="91"/>
      <c r="AM8" s="107"/>
      <c r="AN8" s="106"/>
      <c r="AO8" s="91"/>
      <c r="AP8" s="107"/>
      <c r="AQ8" s="106"/>
      <c r="AR8" s="91"/>
      <c r="AS8" s="107"/>
      <c r="AT8" s="106"/>
      <c r="AU8" s="91"/>
      <c r="AV8" s="107"/>
      <c r="AW8" s="106"/>
      <c r="AX8" s="107"/>
      <c r="AY8" s="106"/>
      <c r="AZ8" s="107"/>
      <c r="BA8" s="108"/>
      <c r="BB8" s="106"/>
      <c r="BC8" s="91"/>
      <c r="BD8" s="91"/>
      <c r="BE8" s="91"/>
      <c r="BF8" s="107"/>
      <c r="BG8" s="70"/>
      <c r="BH8" s="61"/>
      <c r="BI8" s="38">
        <f xml:space="preserve">
(P8*(2/3))+
(X8*(1/3))+
(AC8)+
(AH8)+
((AJ8)/(AZ8+'FEDERAL RATES (HIDDEN)'!$C$20))</f>
        <v>0</v>
      </c>
      <c r="BJ8" s="65"/>
      <c r="BK8" s="63">
        <f t="shared" si="2"/>
        <v>0</v>
      </c>
      <c r="BL8" s="88" t="str">
        <f>IF(AND(BH8="CONVENTIONAL",$BI8&gt;='MPLH COMPS'!$B$3,$BI8&lt;='MPLH COMPS'!$C$3),'MPLH COMPS'!$D$3&amp;" - "&amp;'MPLH COMPS'!$E$3,
IF(AND(BH8="CONVENTIONAL",$BI8&gt;='MPLH COMPS'!$B$4,$BI8&lt;='MPLH COMPS'!$C$4),'MPLH COMPS'!$D$4&amp;" - "&amp;'MPLH COMPS'!$E$4,
IF(AND(BH8="CONVENTIONAL",$BI8&gt;='MPLH COMPS'!$B$5,$BI8&lt;='MPLH COMPS'!$C$5),'MPLH COMPS'!$D$5&amp;" - "&amp;'MPLH COMPS'!$E$5,
IF(AND(BH8="CONVENTIONAL",$BI8&gt;='MPLH COMPS'!$B$6,$BI8&lt;='MPLH COMPS'!$C$6),'MPLH COMPS'!$D$6&amp;" - "&amp;'MPLH COMPS'!$E$6,
IF(AND(BH8="CONVENTIONAL",$BI8&gt;='MPLH COMPS'!$B$7,$BI8&lt;='MPLH COMPS'!$C$7),'MPLH COMPS'!$D$7&amp;" - "&amp;'MPLH COMPS'!$E$7,
IF(AND(BH8="CONVENTIONAL",$BI8&gt;='MPLH COMPS'!$B$8,$BI8&lt;='MPLH COMPS'!$C$8),'MPLH COMPS'!$D$8&amp;" - "&amp;'MPLH COMPS'!$E$8,
IF(AND(BH8="CONVENTIONAL",$BI8&gt;='MPLH COMPS'!$B$9,$BI8&lt;='MPLH COMPS'!$C$9),'MPLH COMPS'!$D$9&amp;" - "&amp;'MPLH COMPS'!$E$9,
IF(AND(BH8="CONVENTIONAL",$BI8&gt;='MPLH COMPS'!$B$10,$BI8&lt;='MPLH COMPS'!$C$10),'MPLH COMPS'!$D$10&amp;" - "&amp;'MPLH COMPS'!$E$10,
IF(AND(BH8="CONVENTIONAL",$BI8&gt;='MPLH COMPS'!$B$11,$BI8&lt;='MPLH COMPS'!$C$11),'MPLH COMPS'!$D$11&amp;" - "&amp;'MPLH COMPS'!$E$11,
IF(AND(BH8="CONVENTIONAL",$BI8&gt;='MPLH COMPS'!$B$12,$BI8&lt;='MPLH COMPS'!$C$12),'MPLH COMPS'!$D$12&amp;" - "&amp;'MPLH COMPS'!$E$12,
IF(AND(BH8="CONVENTIONAL",$BI8&gt;='MPLH COMPS'!$B$13,$BI8&lt;='MPLH COMPS'!$C$13),'MPLH COMPS'!$D$13&amp;" - "&amp;'MPLH COMPS'!$E$13,
IF(AND(BH8="CONVENIENCE",$BI8&gt;='MPLH COMPS'!$B$3,$BI8&lt;='MPLH COMPS'!$C$3),'MPLH COMPS'!$F$3&amp;" - "&amp;'MPLH COMPS'!$G$3,
IF(AND(BH8="CONVENIENCE",$BI8&gt;='MPLH COMPS'!$B$4,$BI8&lt;='MPLH COMPS'!$C$4),'MPLH COMPS'!$F$4&amp;" - "&amp;'MPLH COMPS'!$G$4,
IF(AND(BH8="CONVENIENCE",$BI8&gt;='MPLH COMPS'!$B$5,$BI8&lt;='MPLH COMPS'!$C$5),'MPLH COMPS'!$F$5&amp;" - "&amp;'MPLH COMPS'!$G$5,
IF(AND(BH8="CONVENIENCE",$BI8&gt;='MPLH COMPS'!$B$6,$BI8&lt;='MPLH COMPS'!$C$6),'MPLH COMPS'!$F$6&amp;" - "&amp;'MPLH COMPS'!$G$6,
IF(AND(BH8="CONVENIENCE",$BI8&gt;='MPLH COMPS'!$B$7,$BI8&lt;='MPLH COMPS'!$C$7),'MPLH COMPS'!$F$7&amp;" - "&amp;'MPLH COMPS'!$G$7,
IF(AND(BH8="CONVENIENCE",$BI8&gt;='MPLH COMPS'!$B$8,$BI8&lt;='MPLH COMPS'!$C$8),'MPLH COMPS'!$F$8&amp;" - "&amp;'MPLH COMPS'!$G$8,
IF(AND(BH8="CONVENIENCE",$BI8&gt;='MPLH COMPS'!$B$9,$BI8&lt;='MPLH COMPS'!$C$9),'MPLH COMPS'!$F$9&amp;" - "&amp;'MPLH COMPS'!$G$9,
IF(AND(BH8="CONVENIENCE",$BI8&gt;='MPLH COMPS'!$B$10,$BI8&lt;='MPLH COMPS'!$C$10),'MPLH COMPS'!$F$10&amp;" - "&amp;'MPLH COMPS'!$G$10,
IF(AND(BH8="CONVENIENCE",$BI8&gt;='MPLH COMPS'!$B$11,$BI8&lt;='MPLH COMPS'!$C$11),'MPLH COMPS'!$F$11&amp;" - "&amp;'MPLH COMPS'!$G$11,
IF(AND(BH8="CONVENIENCE",$BI8&gt;='MPLH COMPS'!$B$12,$BI8&lt;='MPLH COMPS'!$C$12),'MPLH COMPS'!$F$12&amp;" - "&amp;'MPLH COMPS'!$G$12,
IF(AND(BH8="CONVENIENCE",$BI8&gt;='MPLH COMPS'!$B$13,$BI8&lt;='MPLH COMPS'!$C$13),'MPLH COMPS'!$F$13&amp;" - "&amp;'MPLH COMPS'!$G$13,
""))))))))))))))))))))))</f>
        <v/>
      </c>
      <c r="BM8" s="31"/>
      <c r="BN8" s="113"/>
      <c r="BO8" s="115">
        <f t="shared" si="23"/>
        <v>0</v>
      </c>
      <c r="BP8" s="117">
        <f t="shared" si="24"/>
        <v>0</v>
      </c>
      <c r="BQ8" s="117">
        <f t="shared" si="25"/>
        <v>0</v>
      </c>
      <c r="BR8" s="116">
        <f t="shared" si="26"/>
        <v>0</v>
      </c>
      <c r="BS8" s="115">
        <f t="shared" si="27"/>
        <v>0</v>
      </c>
      <c r="BT8" s="117">
        <f t="shared" si="28"/>
        <v>0</v>
      </c>
      <c r="BU8" s="116">
        <f t="shared" si="29"/>
        <v>0</v>
      </c>
      <c r="BV8" s="115">
        <f t="shared" si="30"/>
        <v>0</v>
      </c>
      <c r="BW8" s="117">
        <f t="shared" si="31"/>
        <v>0</v>
      </c>
      <c r="BX8" s="116">
        <f t="shared" si="32"/>
        <v>0</v>
      </c>
      <c r="BY8" s="118">
        <f t="shared" si="33"/>
        <v>0</v>
      </c>
    </row>
    <row r="9" spans="1:77" s="86" customFormat="1" ht="20.75" customHeight="1" x14ac:dyDescent="0.2">
      <c r="A9" s="74" t="s">
        <v>59</v>
      </c>
      <c r="B9" s="120" t="b">
        <v>0</v>
      </c>
      <c r="C9" s="75"/>
      <c r="D9" s="159">
        <f t="shared" si="0"/>
        <v>0</v>
      </c>
      <c r="E9" s="96"/>
      <c r="F9" s="76"/>
      <c r="G9" s="77"/>
      <c r="H9" s="77"/>
      <c r="I9" s="39">
        <f t="shared" si="3"/>
        <v>0</v>
      </c>
      <c r="J9" s="98">
        <f>IF($F9=0,0,IF($B9=FALSE,ROUND($F9/$I9,4),
IF(AND($B9=TRUE,C9=0,ROUND($F9/$I9,4)&gt;=0.4),MIN(1,ROUND(($F9/$I9)*'FEDERAL RATES (HIDDEN)'!$C$2,4)),
IF(AND($B9=TRUE,C9=0,ROUND($F9/$I9,4)&lt;0.4),ROUND($F9/$I9,4),
IF(ROUND((SUMIFS($F:$F,$B:$B,TRUE,$C:$C,$C9)/SUMIFS($I:$I,$B:$B,TRUE,$C:$C,$C9)),4)&gt;=0.4,
MIN(1,ROUND((SUMIFS($F:$F,$B:$B,TRUE,$C:$C,$C9)/SUMIFS($I:$I,$B:$B,TRUE,$C:$C,$C9))*'FEDERAL RATES (HIDDEN)'!$C$2,4)),
ROUND((SUMIFS($F:$F,$B:$B,TRUE,$C:$C,$C9)/SUMIFS($I:$I,$B:$B,TRUE,$C:$C,$C9)),4))))))</f>
        <v>0</v>
      </c>
      <c r="K9" s="89">
        <f t="shared" si="4"/>
        <v>0</v>
      </c>
      <c r="L9" s="99">
        <f t="shared" si="5"/>
        <v>0</v>
      </c>
      <c r="M9" s="68">
        <v>1</v>
      </c>
      <c r="N9" s="87">
        <f t="shared" si="1"/>
        <v>0</v>
      </c>
      <c r="O9" s="68"/>
      <c r="P9" s="38">
        <f t="shared" si="6"/>
        <v>0</v>
      </c>
      <c r="Q9" s="38">
        <f t="shared" si="7"/>
        <v>0</v>
      </c>
      <c r="R9" s="38">
        <f t="shared" si="8"/>
        <v>0</v>
      </c>
      <c r="S9" s="87">
        <f t="shared" si="9"/>
        <v>0</v>
      </c>
      <c r="T9" s="69"/>
      <c r="U9" s="38">
        <f t="shared" si="10"/>
        <v>0</v>
      </c>
      <c r="V9" s="38">
        <f t="shared" si="11"/>
        <v>0</v>
      </c>
      <c r="W9" s="38">
        <f t="shared" si="12"/>
        <v>0</v>
      </c>
      <c r="X9" s="87">
        <f t="shared" si="13"/>
        <v>0</v>
      </c>
      <c r="Y9" s="69"/>
      <c r="Z9" s="38">
        <f t="shared" si="14"/>
        <v>0</v>
      </c>
      <c r="AA9" s="38">
        <f t="shared" si="15"/>
        <v>0</v>
      </c>
      <c r="AB9" s="38">
        <f t="shared" si="16"/>
        <v>0</v>
      </c>
      <c r="AC9" s="87">
        <f t="shared" si="17"/>
        <v>0</v>
      </c>
      <c r="AD9" s="69"/>
      <c r="AE9" s="38">
        <f t="shared" si="18"/>
        <v>0</v>
      </c>
      <c r="AF9" s="38">
        <f t="shared" si="19"/>
        <v>0</v>
      </c>
      <c r="AG9" s="38">
        <f t="shared" si="20"/>
        <v>0</v>
      </c>
      <c r="AH9" s="87">
        <f t="shared" si="21"/>
        <v>0</v>
      </c>
      <c r="AI9" s="69"/>
      <c r="AJ9" s="39">
        <f t="shared" si="22"/>
        <v>0</v>
      </c>
      <c r="AK9" s="106"/>
      <c r="AL9" s="91"/>
      <c r="AM9" s="107"/>
      <c r="AN9" s="106"/>
      <c r="AO9" s="91"/>
      <c r="AP9" s="107"/>
      <c r="AQ9" s="106"/>
      <c r="AR9" s="91"/>
      <c r="AS9" s="107"/>
      <c r="AT9" s="106"/>
      <c r="AU9" s="91"/>
      <c r="AV9" s="107"/>
      <c r="AW9" s="106"/>
      <c r="AX9" s="107"/>
      <c r="AY9" s="106"/>
      <c r="AZ9" s="107"/>
      <c r="BA9" s="108"/>
      <c r="BB9" s="106"/>
      <c r="BC9" s="91"/>
      <c r="BD9" s="91"/>
      <c r="BE9" s="91"/>
      <c r="BF9" s="107"/>
      <c r="BG9" s="70"/>
      <c r="BH9" s="61"/>
      <c r="BI9" s="38">
        <f xml:space="preserve">
(P9*(2/3))+
(X9*(1/3))+
(AC9)+
(AH9)+
((AJ9)/(AZ9+'FEDERAL RATES (HIDDEN)'!$C$20))</f>
        <v>0</v>
      </c>
      <c r="BJ9" s="65"/>
      <c r="BK9" s="63">
        <f t="shared" si="2"/>
        <v>0</v>
      </c>
      <c r="BL9" s="88" t="str">
        <f>IF(AND(BH9="CONVENTIONAL",$BI9&gt;='MPLH COMPS'!$B$3,$BI9&lt;='MPLH COMPS'!$C$3),'MPLH COMPS'!$D$3&amp;" - "&amp;'MPLH COMPS'!$E$3,
IF(AND(BH9="CONVENTIONAL",$BI9&gt;='MPLH COMPS'!$B$4,$BI9&lt;='MPLH COMPS'!$C$4),'MPLH COMPS'!$D$4&amp;" - "&amp;'MPLH COMPS'!$E$4,
IF(AND(BH9="CONVENTIONAL",$BI9&gt;='MPLH COMPS'!$B$5,$BI9&lt;='MPLH COMPS'!$C$5),'MPLH COMPS'!$D$5&amp;" - "&amp;'MPLH COMPS'!$E$5,
IF(AND(BH9="CONVENTIONAL",$BI9&gt;='MPLH COMPS'!$B$6,$BI9&lt;='MPLH COMPS'!$C$6),'MPLH COMPS'!$D$6&amp;" - "&amp;'MPLH COMPS'!$E$6,
IF(AND(BH9="CONVENTIONAL",$BI9&gt;='MPLH COMPS'!$B$7,$BI9&lt;='MPLH COMPS'!$C$7),'MPLH COMPS'!$D$7&amp;" - "&amp;'MPLH COMPS'!$E$7,
IF(AND(BH9="CONVENTIONAL",$BI9&gt;='MPLH COMPS'!$B$8,$BI9&lt;='MPLH COMPS'!$C$8),'MPLH COMPS'!$D$8&amp;" - "&amp;'MPLH COMPS'!$E$8,
IF(AND(BH9="CONVENTIONAL",$BI9&gt;='MPLH COMPS'!$B$9,$BI9&lt;='MPLH COMPS'!$C$9),'MPLH COMPS'!$D$9&amp;" - "&amp;'MPLH COMPS'!$E$9,
IF(AND(BH9="CONVENTIONAL",$BI9&gt;='MPLH COMPS'!$B$10,$BI9&lt;='MPLH COMPS'!$C$10),'MPLH COMPS'!$D$10&amp;" - "&amp;'MPLH COMPS'!$E$10,
IF(AND(BH9="CONVENTIONAL",$BI9&gt;='MPLH COMPS'!$B$11,$BI9&lt;='MPLH COMPS'!$C$11),'MPLH COMPS'!$D$11&amp;" - "&amp;'MPLH COMPS'!$E$11,
IF(AND(BH9="CONVENTIONAL",$BI9&gt;='MPLH COMPS'!$B$12,$BI9&lt;='MPLH COMPS'!$C$12),'MPLH COMPS'!$D$12&amp;" - "&amp;'MPLH COMPS'!$E$12,
IF(AND(BH9="CONVENTIONAL",$BI9&gt;='MPLH COMPS'!$B$13,$BI9&lt;='MPLH COMPS'!$C$13),'MPLH COMPS'!$D$13&amp;" - "&amp;'MPLH COMPS'!$E$13,
IF(AND(BH9="CONVENIENCE",$BI9&gt;='MPLH COMPS'!$B$3,$BI9&lt;='MPLH COMPS'!$C$3),'MPLH COMPS'!$F$3&amp;" - "&amp;'MPLH COMPS'!$G$3,
IF(AND(BH9="CONVENIENCE",$BI9&gt;='MPLH COMPS'!$B$4,$BI9&lt;='MPLH COMPS'!$C$4),'MPLH COMPS'!$F$4&amp;" - "&amp;'MPLH COMPS'!$G$4,
IF(AND(BH9="CONVENIENCE",$BI9&gt;='MPLH COMPS'!$B$5,$BI9&lt;='MPLH COMPS'!$C$5),'MPLH COMPS'!$F$5&amp;" - "&amp;'MPLH COMPS'!$G$5,
IF(AND(BH9="CONVENIENCE",$BI9&gt;='MPLH COMPS'!$B$6,$BI9&lt;='MPLH COMPS'!$C$6),'MPLH COMPS'!$F$6&amp;" - "&amp;'MPLH COMPS'!$G$6,
IF(AND(BH9="CONVENIENCE",$BI9&gt;='MPLH COMPS'!$B$7,$BI9&lt;='MPLH COMPS'!$C$7),'MPLH COMPS'!$F$7&amp;" - "&amp;'MPLH COMPS'!$G$7,
IF(AND(BH9="CONVENIENCE",$BI9&gt;='MPLH COMPS'!$B$8,$BI9&lt;='MPLH COMPS'!$C$8),'MPLH COMPS'!$F$8&amp;" - "&amp;'MPLH COMPS'!$G$8,
IF(AND(BH9="CONVENIENCE",$BI9&gt;='MPLH COMPS'!$B$9,$BI9&lt;='MPLH COMPS'!$C$9),'MPLH COMPS'!$F$9&amp;" - "&amp;'MPLH COMPS'!$G$9,
IF(AND(BH9="CONVENIENCE",$BI9&gt;='MPLH COMPS'!$B$10,$BI9&lt;='MPLH COMPS'!$C$10),'MPLH COMPS'!$F$10&amp;" - "&amp;'MPLH COMPS'!$G$10,
IF(AND(BH9="CONVENIENCE",$BI9&gt;='MPLH COMPS'!$B$11,$BI9&lt;='MPLH COMPS'!$C$11),'MPLH COMPS'!$F$11&amp;" - "&amp;'MPLH COMPS'!$G$11,
IF(AND(BH9="CONVENIENCE",$BI9&gt;='MPLH COMPS'!$B$12,$BI9&lt;='MPLH COMPS'!$C$12),'MPLH COMPS'!$F$12&amp;" - "&amp;'MPLH COMPS'!$G$12,
IF(AND(BH9="CONVENIENCE",$BI9&gt;='MPLH COMPS'!$B$13,$BI9&lt;='MPLH COMPS'!$C$13),'MPLH COMPS'!$F$13&amp;" - "&amp;'MPLH COMPS'!$G$13,
""))))))))))))))))))))))</f>
        <v/>
      </c>
      <c r="BM9" s="31"/>
      <c r="BN9" s="113"/>
      <c r="BO9" s="115">
        <f t="shared" si="23"/>
        <v>0</v>
      </c>
      <c r="BP9" s="117">
        <f t="shared" si="24"/>
        <v>0</v>
      </c>
      <c r="BQ9" s="117">
        <f t="shared" si="25"/>
        <v>0</v>
      </c>
      <c r="BR9" s="116">
        <f t="shared" si="26"/>
        <v>0</v>
      </c>
      <c r="BS9" s="115">
        <f t="shared" si="27"/>
        <v>0</v>
      </c>
      <c r="BT9" s="117">
        <f t="shared" si="28"/>
        <v>0</v>
      </c>
      <c r="BU9" s="116">
        <f t="shared" si="29"/>
        <v>0</v>
      </c>
      <c r="BV9" s="115">
        <f t="shared" si="30"/>
        <v>0</v>
      </c>
      <c r="BW9" s="117">
        <f t="shared" si="31"/>
        <v>0</v>
      </c>
      <c r="BX9" s="116">
        <f t="shared" si="32"/>
        <v>0</v>
      </c>
      <c r="BY9" s="118">
        <f t="shared" si="33"/>
        <v>0</v>
      </c>
    </row>
    <row r="10" spans="1:77" s="86" customFormat="1" ht="20.75" customHeight="1" x14ac:dyDescent="0.2">
      <c r="A10" s="74" t="s">
        <v>60</v>
      </c>
      <c r="B10" s="120" t="b">
        <v>0</v>
      </c>
      <c r="C10" s="75"/>
      <c r="D10" s="159">
        <f t="shared" si="0"/>
        <v>0</v>
      </c>
      <c r="E10" s="96"/>
      <c r="F10" s="76"/>
      <c r="G10" s="77"/>
      <c r="H10" s="77"/>
      <c r="I10" s="39">
        <f t="shared" si="3"/>
        <v>0</v>
      </c>
      <c r="J10" s="98">
        <f>IF($F10=0,0,IF($B10=FALSE,ROUND($F10/$I10,4),
IF(AND($B10=TRUE,C10=0,ROUND($F10/$I10,4)&gt;=0.4),MIN(1,ROUND(($F10/$I10)*'FEDERAL RATES (HIDDEN)'!$C$2,4)),
IF(AND($B10=TRUE,C10=0,ROUND($F10/$I10,4)&lt;0.4),ROUND($F10/$I10,4),
IF(ROUND((SUMIFS($F:$F,$B:$B,TRUE,$C:$C,$C10)/SUMIFS($I:$I,$B:$B,TRUE,$C:$C,$C10)),4)&gt;=0.4,
MIN(1,ROUND((SUMIFS($F:$F,$B:$B,TRUE,$C:$C,$C10)/SUMIFS($I:$I,$B:$B,TRUE,$C:$C,$C10))*'FEDERAL RATES (HIDDEN)'!$C$2,4)),
ROUND((SUMIFS($F:$F,$B:$B,TRUE,$C:$C,$C10)/SUMIFS($I:$I,$B:$B,TRUE,$C:$C,$C10)),4))))))</f>
        <v>0</v>
      </c>
      <c r="K10" s="89">
        <f t="shared" si="4"/>
        <v>0</v>
      </c>
      <c r="L10" s="99">
        <f t="shared" si="5"/>
        <v>0</v>
      </c>
      <c r="M10" s="68">
        <v>1</v>
      </c>
      <c r="N10" s="87">
        <f t="shared" si="1"/>
        <v>0</v>
      </c>
      <c r="O10" s="68"/>
      <c r="P10" s="38">
        <f t="shared" si="6"/>
        <v>0</v>
      </c>
      <c r="Q10" s="38">
        <f t="shared" si="7"/>
        <v>0</v>
      </c>
      <c r="R10" s="38">
        <f t="shared" si="8"/>
        <v>0</v>
      </c>
      <c r="S10" s="87">
        <f t="shared" si="9"/>
        <v>0</v>
      </c>
      <c r="T10" s="69"/>
      <c r="U10" s="38">
        <f t="shared" si="10"/>
        <v>0</v>
      </c>
      <c r="V10" s="38">
        <f t="shared" si="11"/>
        <v>0</v>
      </c>
      <c r="W10" s="38">
        <f t="shared" si="12"/>
        <v>0</v>
      </c>
      <c r="X10" s="87">
        <f t="shared" si="13"/>
        <v>0</v>
      </c>
      <c r="Y10" s="69"/>
      <c r="Z10" s="38">
        <f t="shared" si="14"/>
        <v>0</v>
      </c>
      <c r="AA10" s="38">
        <f t="shared" si="15"/>
        <v>0</v>
      </c>
      <c r="AB10" s="38">
        <f t="shared" si="16"/>
        <v>0</v>
      </c>
      <c r="AC10" s="87">
        <f t="shared" si="17"/>
        <v>0</v>
      </c>
      <c r="AD10" s="69"/>
      <c r="AE10" s="38">
        <f t="shared" si="18"/>
        <v>0</v>
      </c>
      <c r="AF10" s="38">
        <f t="shared" si="19"/>
        <v>0</v>
      </c>
      <c r="AG10" s="38">
        <f t="shared" si="20"/>
        <v>0</v>
      </c>
      <c r="AH10" s="87">
        <f t="shared" si="21"/>
        <v>0</v>
      </c>
      <c r="AI10" s="69"/>
      <c r="AJ10" s="39">
        <f t="shared" si="22"/>
        <v>0</v>
      </c>
      <c r="AK10" s="106"/>
      <c r="AL10" s="91"/>
      <c r="AM10" s="107"/>
      <c r="AN10" s="106"/>
      <c r="AO10" s="91"/>
      <c r="AP10" s="107"/>
      <c r="AQ10" s="106"/>
      <c r="AR10" s="91"/>
      <c r="AS10" s="107"/>
      <c r="AT10" s="106"/>
      <c r="AU10" s="91"/>
      <c r="AV10" s="107"/>
      <c r="AW10" s="106"/>
      <c r="AX10" s="107"/>
      <c r="AY10" s="106"/>
      <c r="AZ10" s="107"/>
      <c r="BA10" s="108"/>
      <c r="BB10" s="106"/>
      <c r="BC10" s="91"/>
      <c r="BD10" s="91"/>
      <c r="BE10" s="91"/>
      <c r="BF10" s="107"/>
      <c r="BG10" s="70"/>
      <c r="BH10" s="61"/>
      <c r="BI10" s="38">
        <f xml:space="preserve">
(P10*(2/3))+
(X10*(1/3))+
(AC10)+
(AH10)+
((AJ10)/(AZ10+'FEDERAL RATES (HIDDEN)'!$C$20))</f>
        <v>0</v>
      </c>
      <c r="BJ10" s="65"/>
      <c r="BK10" s="63">
        <f t="shared" si="2"/>
        <v>0</v>
      </c>
      <c r="BL10" s="88" t="str">
        <f>IF(AND(BH10="CONVENTIONAL",$BI10&gt;='MPLH COMPS'!$B$3,$BI10&lt;='MPLH COMPS'!$C$3),'MPLH COMPS'!$D$3&amp;" - "&amp;'MPLH COMPS'!$E$3,
IF(AND(BH10="CONVENTIONAL",$BI10&gt;='MPLH COMPS'!$B$4,$BI10&lt;='MPLH COMPS'!$C$4),'MPLH COMPS'!$D$4&amp;" - "&amp;'MPLH COMPS'!$E$4,
IF(AND(BH10="CONVENTIONAL",$BI10&gt;='MPLH COMPS'!$B$5,$BI10&lt;='MPLH COMPS'!$C$5),'MPLH COMPS'!$D$5&amp;" - "&amp;'MPLH COMPS'!$E$5,
IF(AND(BH10="CONVENTIONAL",$BI10&gt;='MPLH COMPS'!$B$6,$BI10&lt;='MPLH COMPS'!$C$6),'MPLH COMPS'!$D$6&amp;" - "&amp;'MPLH COMPS'!$E$6,
IF(AND(BH10="CONVENTIONAL",$BI10&gt;='MPLH COMPS'!$B$7,$BI10&lt;='MPLH COMPS'!$C$7),'MPLH COMPS'!$D$7&amp;" - "&amp;'MPLH COMPS'!$E$7,
IF(AND(BH10="CONVENTIONAL",$BI10&gt;='MPLH COMPS'!$B$8,$BI10&lt;='MPLH COMPS'!$C$8),'MPLH COMPS'!$D$8&amp;" - "&amp;'MPLH COMPS'!$E$8,
IF(AND(BH10="CONVENTIONAL",$BI10&gt;='MPLH COMPS'!$B$9,$BI10&lt;='MPLH COMPS'!$C$9),'MPLH COMPS'!$D$9&amp;" - "&amp;'MPLH COMPS'!$E$9,
IF(AND(BH10="CONVENTIONAL",$BI10&gt;='MPLH COMPS'!$B$10,$BI10&lt;='MPLH COMPS'!$C$10),'MPLH COMPS'!$D$10&amp;" - "&amp;'MPLH COMPS'!$E$10,
IF(AND(BH10="CONVENTIONAL",$BI10&gt;='MPLH COMPS'!$B$11,$BI10&lt;='MPLH COMPS'!$C$11),'MPLH COMPS'!$D$11&amp;" - "&amp;'MPLH COMPS'!$E$11,
IF(AND(BH10="CONVENTIONAL",$BI10&gt;='MPLH COMPS'!$B$12,$BI10&lt;='MPLH COMPS'!$C$12),'MPLH COMPS'!$D$12&amp;" - "&amp;'MPLH COMPS'!$E$12,
IF(AND(BH10="CONVENTIONAL",$BI10&gt;='MPLH COMPS'!$B$13,$BI10&lt;='MPLH COMPS'!$C$13),'MPLH COMPS'!$D$13&amp;" - "&amp;'MPLH COMPS'!$E$13,
IF(AND(BH10="CONVENIENCE",$BI10&gt;='MPLH COMPS'!$B$3,$BI10&lt;='MPLH COMPS'!$C$3),'MPLH COMPS'!$F$3&amp;" - "&amp;'MPLH COMPS'!$G$3,
IF(AND(BH10="CONVENIENCE",$BI10&gt;='MPLH COMPS'!$B$4,$BI10&lt;='MPLH COMPS'!$C$4),'MPLH COMPS'!$F$4&amp;" - "&amp;'MPLH COMPS'!$G$4,
IF(AND(BH10="CONVENIENCE",$BI10&gt;='MPLH COMPS'!$B$5,$BI10&lt;='MPLH COMPS'!$C$5),'MPLH COMPS'!$F$5&amp;" - "&amp;'MPLH COMPS'!$G$5,
IF(AND(BH10="CONVENIENCE",$BI10&gt;='MPLH COMPS'!$B$6,$BI10&lt;='MPLH COMPS'!$C$6),'MPLH COMPS'!$F$6&amp;" - "&amp;'MPLH COMPS'!$G$6,
IF(AND(BH10="CONVENIENCE",$BI10&gt;='MPLH COMPS'!$B$7,$BI10&lt;='MPLH COMPS'!$C$7),'MPLH COMPS'!$F$7&amp;" - "&amp;'MPLH COMPS'!$G$7,
IF(AND(BH10="CONVENIENCE",$BI10&gt;='MPLH COMPS'!$B$8,$BI10&lt;='MPLH COMPS'!$C$8),'MPLH COMPS'!$F$8&amp;" - "&amp;'MPLH COMPS'!$G$8,
IF(AND(BH10="CONVENIENCE",$BI10&gt;='MPLH COMPS'!$B$9,$BI10&lt;='MPLH COMPS'!$C$9),'MPLH COMPS'!$F$9&amp;" - "&amp;'MPLH COMPS'!$G$9,
IF(AND(BH10="CONVENIENCE",$BI10&gt;='MPLH COMPS'!$B$10,$BI10&lt;='MPLH COMPS'!$C$10),'MPLH COMPS'!$F$10&amp;" - "&amp;'MPLH COMPS'!$G$10,
IF(AND(BH10="CONVENIENCE",$BI10&gt;='MPLH COMPS'!$B$11,$BI10&lt;='MPLH COMPS'!$C$11),'MPLH COMPS'!$F$11&amp;" - "&amp;'MPLH COMPS'!$G$11,
IF(AND(BH10="CONVENIENCE",$BI10&gt;='MPLH COMPS'!$B$12,$BI10&lt;='MPLH COMPS'!$C$12),'MPLH COMPS'!$F$12&amp;" - "&amp;'MPLH COMPS'!$G$12,
IF(AND(BH10="CONVENIENCE",$BI10&gt;='MPLH COMPS'!$B$13,$BI10&lt;='MPLH COMPS'!$C$13),'MPLH COMPS'!$F$13&amp;" - "&amp;'MPLH COMPS'!$G$13,
""))))))))))))))))))))))</f>
        <v/>
      </c>
      <c r="BM10" s="31"/>
      <c r="BN10" s="113"/>
      <c r="BO10" s="115">
        <f t="shared" si="23"/>
        <v>0</v>
      </c>
      <c r="BP10" s="117">
        <f t="shared" si="24"/>
        <v>0</v>
      </c>
      <c r="BQ10" s="117">
        <f t="shared" si="25"/>
        <v>0</v>
      </c>
      <c r="BR10" s="116">
        <f t="shared" si="26"/>
        <v>0</v>
      </c>
      <c r="BS10" s="115">
        <f t="shared" si="27"/>
        <v>0</v>
      </c>
      <c r="BT10" s="117">
        <f t="shared" si="28"/>
        <v>0</v>
      </c>
      <c r="BU10" s="116">
        <f t="shared" si="29"/>
        <v>0</v>
      </c>
      <c r="BV10" s="115">
        <f t="shared" si="30"/>
        <v>0</v>
      </c>
      <c r="BW10" s="117">
        <f t="shared" si="31"/>
        <v>0</v>
      </c>
      <c r="BX10" s="116">
        <f t="shared" si="32"/>
        <v>0</v>
      </c>
      <c r="BY10" s="118">
        <f t="shared" si="33"/>
        <v>0</v>
      </c>
    </row>
    <row r="11" spans="1:77" s="86" customFormat="1" ht="20.75" customHeight="1" x14ac:dyDescent="0.2">
      <c r="A11" s="74" t="s">
        <v>61</v>
      </c>
      <c r="B11" s="120" t="b">
        <v>0</v>
      </c>
      <c r="C11" s="75"/>
      <c r="D11" s="159">
        <f t="shared" si="0"/>
        <v>0</v>
      </c>
      <c r="E11" s="96"/>
      <c r="F11" s="76"/>
      <c r="G11" s="77"/>
      <c r="H11" s="77"/>
      <c r="I11" s="39">
        <f t="shared" si="3"/>
        <v>0</v>
      </c>
      <c r="J11" s="98">
        <f>IF($F11=0,0,IF($B11=FALSE,ROUND($F11/$I11,4),
IF(AND($B11=TRUE,C11=0,ROUND($F11/$I11,4)&gt;=0.4),MIN(1,ROUND(($F11/$I11)*'FEDERAL RATES (HIDDEN)'!$C$2,4)),
IF(AND($B11=TRUE,C11=0,ROUND($F11/$I11,4)&lt;0.4),ROUND($F11/$I11,4),
IF(ROUND((SUMIFS($F:$F,$B:$B,TRUE,$C:$C,$C11)/SUMIFS($I:$I,$B:$B,TRUE,$C:$C,$C11)),4)&gt;=0.4,
MIN(1,ROUND((SUMIFS($F:$F,$B:$B,TRUE,$C:$C,$C11)/SUMIFS($I:$I,$B:$B,TRUE,$C:$C,$C11))*'FEDERAL RATES (HIDDEN)'!$C$2,4)),
ROUND((SUMIFS($F:$F,$B:$B,TRUE,$C:$C,$C11)/SUMIFS($I:$I,$B:$B,TRUE,$C:$C,$C11)),4))))))</f>
        <v>0</v>
      </c>
      <c r="K11" s="89">
        <f t="shared" si="4"/>
        <v>0</v>
      </c>
      <c r="L11" s="99">
        <f t="shared" si="5"/>
        <v>0</v>
      </c>
      <c r="M11" s="68">
        <v>1</v>
      </c>
      <c r="N11" s="87">
        <f t="shared" si="1"/>
        <v>0</v>
      </c>
      <c r="O11" s="68"/>
      <c r="P11" s="38">
        <f t="shared" si="6"/>
        <v>0</v>
      </c>
      <c r="Q11" s="38">
        <f t="shared" si="7"/>
        <v>0</v>
      </c>
      <c r="R11" s="38">
        <f t="shared" si="8"/>
        <v>0</v>
      </c>
      <c r="S11" s="87">
        <f t="shared" si="9"/>
        <v>0</v>
      </c>
      <c r="T11" s="69"/>
      <c r="U11" s="38">
        <f t="shared" si="10"/>
        <v>0</v>
      </c>
      <c r="V11" s="38">
        <f t="shared" si="11"/>
        <v>0</v>
      </c>
      <c r="W11" s="38">
        <f t="shared" si="12"/>
        <v>0</v>
      </c>
      <c r="X11" s="87">
        <f t="shared" si="13"/>
        <v>0</v>
      </c>
      <c r="Y11" s="69"/>
      <c r="Z11" s="38">
        <f t="shared" si="14"/>
        <v>0</v>
      </c>
      <c r="AA11" s="38">
        <f t="shared" si="15"/>
        <v>0</v>
      </c>
      <c r="AB11" s="38">
        <f t="shared" si="16"/>
        <v>0</v>
      </c>
      <c r="AC11" s="87">
        <f t="shared" si="17"/>
        <v>0</v>
      </c>
      <c r="AD11" s="69"/>
      <c r="AE11" s="38">
        <f t="shared" si="18"/>
        <v>0</v>
      </c>
      <c r="AF11" s="38">
        <f t="shared" si="19"/>
        <v>0</v>
      </c>
      <c r="AG11" s="38">
        <f t="shared" si="20"/>
        <v>0</v>
      </c>
      <c r="AH11" s="87">
        <f t="shared" si="21"/>
        <v>0</v>
      </c>
      <c r="AI11" s="69"/>
      <c r="AJ11" s="39">
        <f t="shared" si="22"/>
        <v>0</v>
      </c>
      <c r="AK11" s="106"/>
      <c r="AL11" s="91"/>
      <c r="AM11" s="107"/>
      <c r="AN11" s="106"/>
      <c r="AO11" s="91"/>
      <c r="AP11" s="107"/>
      <c r="AQ11" s="106"/>
      <c r="AR11" s="91"/>
      <c r="AS11" s="107"/>
      <c r="AT11" s="106"/>
      <c r="AU11" s="91"/>
      <c r="AV11" s="107"/>
      <c r="AW11" s="106"/>
      <c r="AX11" s="107"/>
      <c r="AY11" s="106"/>
      <c r="AZ11" s="107"/>
      <c r="BA11" s="108"/>
      <c r="BB11" s="106"/>
      <c r="BC11" s="91"/>
      <c r="BD11" s="91"/>
      <c r="BE11" s="91"/>
      <c r="BF11" s="107"/>
      <c r="BG11" s="70"/>
      <c r="BH11" s="61"/>
      <c r="BI11" s="38">
        <f xml:space="preserve">
(P11*(2/3))+
(X11*(1/3))+
(AC11)+
(AH11)+
((AJ11)/(AZ11+'FEDERAL RATES (HIDDEN)'!$C$20))</f>
        <v>0</v>
      </c>
      <c r="BJ11" s="65"/>
      <c r="BK11" s="63">
        <f t="shared" si="2"/>
        <v>0</v>
      </c>
      <c r="BL11" s="88" t="str">
        <f>IF(AND(BH11="CONVENTIONAL",$BI11&gt;='MPLH COMPS'!$B$3,$BI11&lt;='MPLH COMPS'!$C$3),'MPLH COMPS'!$D$3&amp;" - "&amp;'MPLH COMPS'!$E$3,
IF(AND(BH11="CONVENTIONAL",$BI11&gt;='MPLH COMPS'!$B$4,$BI11&lt;='MPLH COMPS'!$C$4),'MPLH COMPS'!$D$4&amp;" - "&amp;'MPLH COMPS'!$E$4,
IF(AND(BH11="CONVENTIONAL",$BI11&gt;='MPLH COMPS'!$B$5,$BI11&lt;='MPLH COMPS'!$C$5),'MPLH COMPS'!$D$5&amp;" - "&amp;'MPLH COMPS'!$E$5,
IF(AND(BH11="CONVENTIONAL",$BI11&gt;='MPLH COMPS'!$B$6,$BI11&lt;='MPLH COMPS'!$C$6),'MPLH COMPS'!$D$6&amp;" - "&amp;'MPLH COMPS'!$E$6,
IF(AND(BH11="CONVENTIONAL",$BI11&gt;='MPLH COMPS'!$B$7,$BI11&lt;='MPLH COMPS'!$C$7),'MPLH COMPS'!$D$7&amp;" - "&amp;'MPLH COMPS'!$E$7,
IF(AND(BH11="CONVENTIONAL",$BI11&gt;='MPLH COMPS'!$B$8,$BI11&lt;='MPLH COMPS'!$C$8),'MPLH COMPS'!$D$8&amp;" - "&amp;'MPLH COMPS'!$E$8,
IF(AND(BH11="CONVENTIONAL",$BI11&gt;='MPLH COMPS'!$B$9,$BI11&lt;='MPLH COMPS'!$C$9),'MPLH COMPS'!$D$9&amp;" - "&amp;'MPLH COMPS'!$E$9,
IF(AND(BH11="CONVENTIONAL",$BI11&gt;='MPLH COMPS'!$B$10,$BI11&lt;='MPLH COMPS'!$C$10),'MPLH COMPS'!$D$10&amp;" - "&amp;'MPLH COMPS'!$E$10,
IF(AND(BH11="CONVENTIONAL",$BI11&gt;='MPLH COMPS'!$B$11,$BI11&lt;='MPLH COMPS'!$C$11),'MPLH COMPS'!$D$11&amp;" - "&amp;'MPLH COMPS'!$E$11,
IF(AND(BH11="CONVENTIONAL",$BI11&gt;='MPLH COMPS'!$B$12,$BI11&lt;='MPLH COMPS'!$C$12),'MPLH COMPS'!$D$12&amp;" - "&amp;'MPLH COMPS'!$E$12,
IF(AND(BH11="CONVENTIONAL",$BI11&gt;='MPLH COMPS'!$B$13,$BI11&lt;='MPLH COMPS'!$C$13),'MPLH COMPS'!$D$13&amp;" - "&amp;'MPLH COMPS'!$E$13,
IF(AND(BH11="CONVENIENCE",$BI11&gt;='MPLH COMPS'!$B$3,$BI11&lt;='MPLH COMPS'!$C$3),'MPLH COMPS'!$F$3&amp;" - "&amp;'MPLH COMPS'!$G$3,
IF(AND(BH11="CONVENIENCE",$BI11&gt;='MPLH COMPS'!$B$4,$BI11&lt;='MPLH COMPS'!$C$4),'MPLH COMPS'!$F$4&amp;" - "&amp;'MPLH COMPS'!$G$4,
IF(AND(BH11="CONVENIENCE",$BI11&gt;='MPLH COMPS'!$B$5,$BI11&lt;='MPLH COMPS'!$C$5),'MPLH COMPS'!$F$5&amp;" - "&amp;'MPLH COMPS'!$G$5,
IF(AND(BH11="CONVENIENCE",$BI11&gt;='MPLH COMPS'!$B$6,$BI11&lt;='MPLH COMPS'!$C$6),'MPLH COMPS'!$F$6&amp;" - "&amp;'MPLH COMPS'!$G$6,
IF(AND(BH11="CONVENIENCE",$BI11&gt;='MPLH COMPS'!$B$7,$BI11&lt;='MPLH COMPS'!$C$7),'MPLH COMPS'!$F$7&amp;" - "&amp;'MPLH COMPS'!$G$7,
IF(AND(BH11="CONVENIENCE",$BI11&gt;='MPLH COMPS'!$B$8,$BI11&lt;='MPLH COMPS'!$C$8),'MPLH COMPS'!$F$8&amp;" - "&amp;'MPLH COMPS'!$G$8,
IF(AND(BH11="CONVENIENCE",$BI11&gt;='MPLH COMPS'!$B$9,$BI11&lt;='MPLH COMPS'!$C$9),'MPLH COMPS'!$F$9&amp;" - "&amp;'MPLH COMPS'!$G$9,
IF(AND(BH11="CONVENIENCE",$BI11&gt;='MPLH COMPS'!$B$10,$BI11&lt;='MPLH COMPS'!$C$10),'MPLH COMPS'!$F$10&amp;" - "&amp;'MPLH COMPS'!$G$10,
IF(AND(BH11="CONVENIENCE",$BI11&gt;='MPLH COMPS'!$B$11,$BI11&lt;='MPLH COMPS'!$C$11),'MPLH COMPS'!$F$11&amp;" - "&amp;'MPLH COMPS'!$G$11,
IF(AND(BH11="CONVENIENCE",$BI11&gt;='MPLH COMPS'!$B$12,$BI11&lt;='MPLH COMPS'!$C$12),'MPLH COMPS'!$F$12&amp;" - "&amp;'MPLH COMPS'!$G$12,
IF(AND(BH11="CONVENIENCE",$BI11&gt;='MPLH COMPS'!$B$13,$BI11&lt;='MPLH COMPS'!$C$13),'MPLH COMPS'!$F$13&amp;" - "&amp;'MPLH COMPS'!$G$13,
""))))))))))))))))))))))</f>
        <v/>
      </c>
      <c r="BM11" s="31"/>
      <c r="BN11" s="113"/>
      <c r="BO11" s="115">
        <f t="shared" si="23"/>
        <v>0</v>
      </c>
      <c r="BP11" s="117">
        <f t="shared" si="24"/>
        <v>0</v>
      </c>
      <c r="BQ11" s="117">
        <f t="shared" si="25"/>
        <v>0</v>
      </c>
      <c r="BR11" s="116">
        <f t="shared" si="26"/>
        <v>0</v>
      </c>
      <c r="BS11" s="115">
        <f t="shared" si="27"/>
        <v>0</v>
      </c>
      <c r="BT11" s="117">
        <f t="shared" si="28"/>
        <v>0</v>
      </c>
      <c r="BU11" s="116">
        <f t="shared" si="29"/>
        <v>0</v>
      </c>
      <c r="BV11" s="115">
        <f t="shared" si="30"/>
        <v>0</v>
      </c>
      <c r="BW11" s="117">
        <f t="shared" si="31"/>
        <v>0</v>
      </c>
      <c r="BX11" s="116">
        <f t="shared" si="32"/>
        <v>0</v>
      </c>
      <c r="BY11" s="118">
        <f t="shared" si="33"/>
        <v>0</v>
      </c>
    </row>
    <row r="12" spans="1:77" s="86" customFormat="1" ht="20.75" customHeight="1" x14ac:dyDescent="0.2">
      <c r="A12" s="74" t="s">
        <v>62</v>
      </c>
      <c r="B12" s="120" t="b">
        <v>0</v>
      </c>
      <c r="C12" s="75"/>
      <c r="D12" s="159">
        <f t="shared" si="0"/>
        <v>0</v>
      </c>
      <c r="E12" s="96"/>
      <c r="F12" s="76"/>
      <c r="G12" s="77"/>
      <c r="H12" s="77"/>
      <c r="I12" s="39">
        <f t="shared" si="3"/>
        <v>0</v>
      </c>
      <c r="J12" s="98">
        <f>IF($F12=0,0,IF($B12=FALSE,ROUND($F12/$I12,4),
IF(AND($B12=TRUE,C12=0,ROUND($F12/$I12,4)&gt;=0.4),MIN(1,ROUND(($F12/$I12)*'FEDERAL RATES (HIDDEN)'!$C$2,4)),
IF(AND($B12=TRUE,C12=0,ROUND($F12/$I12,4)&lt;0.4),ROUND($F12/$I12,4),
IF(ROUND((SUMIFS($F:$F,$B:$B,TRUE,$C:$C,$C12)/SUMIFS($I:$I,$B:$B,TRUE,$C:$C,$C12)),4)&gt;=0.4,
MIN(1,ROUND((SUMIFS($F:$F,$B:$B,TRUE,$C:$C,$C12)/SUMIFS($I:$I,$B:$B,TRUE,$C:$C,$C12))*'FEDERAL RATES (HIDDEN)'!$C$2,4)),
ROUND((SUMIFS($F:$F,$B:$B,TRUE,$C:$C,$C12)/SUMIFS($I:$I,$B:$B,TRUE,$C:$C,$C12)),4))))))</f>
        <v>0</v>
      </c>
      <c r="K12" s="89">
        <f t="shared" si="4"/>
        <v>0</v>
      </c>
      <c r="L12" s="99">
        <f t="shared" si="5"/>
        <v>0</v>
      </c>
      <c r="M12" s="68">
        <v>1</v>
      </c>
      <c r="N12" s="87">
        <f t="shared" si="1"/>
        <v>0</v>
      </c>
      <c r="O12" s="68"/>
      <c r="P12" s="38">
        <f t="shared" si="6"/>
        <v>0</v>
      </c>
      <c r="Q12" s="38">
        <f t="shared" si="7"/>
        <v>0</v>
      </c>
      <c r="R12" s="38">
        <f t="shared" si="8"/>
        <v>0</v>
      </c>
      <c r="S12" s="87">
        <f t="shared" si="9"/>
        <v>0</v>
      </c>
      <c r="T12" s="69"/>
      <c r="U12" s="38">
        <f t="shared" si="10"/>
        <v>0</v>
      </c>
      <c r="V12" s="38">
        <f t="shared" si="11"/>
        <v>0</v>
      </c>
      <c r="W12" s="38">
        <f t="shared" si="12"/>
        <v>0</v>
      </c>
      <c r="X12" s="87">
        <f t="shared" si="13"/>
        <v>0</v>
      </c>
      <c r="Y12" s="69"/>
      <c r="Z12" s="38">
        <f t="shared" si="14"/>
        <v>0</v>
      </c>
      <c r="AA12" s="38">
        <f t="shared" si="15"/>
        <v>0</v>
      </c>
      <c r="AB12" s="38">
        <f t="shared" si="16"/>
        <v>0</v>
      </c>
      <c r="AC12" s="87">
        <f t="shared" si="17"/>
        <v>0</v>
      </c>
      <c r="AD12" s="69"/>
      <c r="AE12" s="38">
        <f t="shared" si="18"/>
        <v>0</v>
      </c>
      <c r="AF12" s="38">
        <f t="shared" si="19"/>
        <v>0</v>
      </c>
      <c r="AG12" s="38">
        <f t="shared" si="20"/>
        <v>0</v>
      </c>
      <c r="AH12" s="87">
        <f t="shared" si="21"/>
        <v>0</v>
      </c>
      <c r="AI12" s="69"/>
      <c r="AJ12" s="39">
        <f t="shared" si="22"/>
        <v>0</v>
      </c>
      <c r="AK12" s="106"/>
      <c r="AL12" s="91"/>
      <c r="AM12" s="107"/>
      <c r="AN12" s="106"/>
      <c r="AO12" s="91"/>
      <c r="AP12" s="107"/>
      <c r="AQ12" s="106"/>
      <c r="AR12" s="91"/>
      <c r="AS12" s="107"/>
      <c r="AT12" s="106"/>
      <c r="AU12" s="91"/>
      <c r="AV12" s="107"/>
      <c r="AW12" s="106"/>
      <c r="AX12" s="107"/>
      <c r="AY12" s="106"/>
      <c r="AZ12" s="107"/>
      <c r="BA12" s="108"/>
      <c r="BB12" s="106"/>
      <c r="BC12" s="91"/>
      <c r="BD12" s="91"/>
      <c r="BE12" s="91"/>
      <c r="BF12" s="107"/>
      <c r="BG12" s="70"/>
      <c r="BH12" s="61"/>
      <c r="BI12" s="38">
        <f xml:space="preserve">
(P12*(2/3))+
(X12*(1/3))+
(AC12)+
(AH12)+
((AJ12)/(AZ12+'FEDERAL RATES (HIDDEN)'!$C$20))</f>
        <v>0</v>
      </c>
      <c r="BJ12" s="65"/>
      <c r="BK12" s="63">
        <f t="shared" si="2"/>
        <v>0</v>
      </c>
      <c r="BL12" s="88" t="str">
        <f>IF(AND(BH12="CONVENTIONAL",$BI12&gt;='MPLH COMPS'!$B$3,$BI12&lt;='MPLH COMPS'!$C$3),'MPLH COMPS'!$D$3&amp;" - "&amp;'MPLH COMPS'!$E$3,
IF(AND(BH12="CONVENTIONAL",$BI12&gt;='MPLH COMPS'!$B$4,$BI12&lt;='MPLH COMPS'!$C$4),'MPLH COMPS'!$D$4&amp;" - "&amp;'MPLH COMPS'!$E$4,
IF(AND(BH12="CONVENTIONAL",$BI12&gt;='MPLH COMPS'!$B$5,$BI12&lt;='MPLH COMPS'!$C$5),'MPLH COMPS'!$D$5&amp;" - "&amp;'MPLH COMPS'!$E$5,
IF(AND(BH12="CONVENTIONAL",$BI12&gt;='MPLH COMPS'!$B$6,$BI12&lt;='MPLH COMPS'!$C$6),'MPLH COMPS'!$D$6&amp;" - "&amp;'MPLH COMPS'!$E$6,
IF(AND(BH12="CONVENTIONAL",$BI12&gt;='MPLH COMPS'!$B$7,$BI12&lt;='MPLH COMPS'!$C$7),'MPLH COMPS'!$D$7&amp;" - "&amp;'MPLH COMPS'!$E$7,
IF(AND(BH12="CONVENTIONAL",$BI12&gt;='MPLH COMPS'!$B$8,$BI12&lt;='MPLH COMPS'!$C$8),'MPLH COMPS'!$D$8&amp;" - "&amp;'MPLH COMPS'!$E$8,
IF(AND(BH12="CONVENTIONAL",$BI12&gt;='MPLH COMPS'!$B$9,$BI12&lt;='MPLH COMPS'!$C$9),'MPLH COMPS'!$D$9&amp;" - "&amp;'MPLH COMPS'!$E$9,
IF(AND(BH12="CONVENTIONAL",$BI12&gt;='MPLH COMPS'!$B$10,$BI12&lt;='MPLH COMPS'!$C$10),'MPLH COMPS'!$D$10&amp;" - "&amp;'MPLH COMPS'!$E$10,
IF(AND(BH12="CONVENTIONAL",$BI12&gt;='MPLH COMPS'!$B$11,$BI12&lt;='MPLH COMPS'!$C$11),'MPLH COMPS'!$D$11&amp;" - "&amp;'MPLH COMPS'!$E$11,
IF(AND(BH12="CONVENTIONAL",$BI12&gt;='MPLH COMPS'!$B$12,$BI12&lt;='MPLH COMPS'!$C$12),'MPLH COMPS'!$D$12&amp;" - "&amp;'MPLH COMPS'!$E$12,
IF(AND(BH12="CONVENTIONAL",$BI12&gt;='MPLH COMPS'!$B$13,$BI12&lt;='MPLH COMPS'!$C$13),'MPLH COMPS'!$D$13&amp;" - "&amp;'MPLH COMPS'!$E$13,
IF(AND(BH12="CONVENIENCE",$BI12&gt;='MPLH COMPS'!$B$3,$BI12&lt;='MPLH COMPS'!$C$3),'MPLH COMPS'!$F$3&amp;" - "&amp;'MPLH COMPS'!$G$3,
IF(AND(BH12="CONVENIENCE",$BI12&gt;='MPLH COMPS'!$B$4,$BI12&lt;='MPLH COMPS'!$C$4),'MPLH COMPS'!$F$4&amp;" - "&amp;'MPLH COMPS'!$G$4,
IF(AND(BH12="CONVENIENCE",$BI12&gt;='MPLH COMPS'!$B$5,$BI12&lt;='MPLH COMPS'!$C$5),'MPLH COMPS'!$F$5&amp;" - "&amp;'MPLH COMPS'!$G$5,
IF(AND(BH12="CONVENIENCE",$BI12&gt;='MPLH COMPS'!$B$6,$BI12&lt;='MPLH COMPS'!$C$6),'MPLH COMPS'!$F$6&amp;" - "&amp;'MPLH COMPS'!$G$6,
IF(AND(BH12="CONVENIENCE",$BI12&gt;='MPLH COMPS'!$B$7,$BI12&lt;='MPLH COMPS'!$C$7),'MPLH COMPS'!$F$7&amp;" - "&amp;'MPLH COMPS'!$G$7,
IF(AND(BH12="CONVENIENCE",$BI12&gt;='MPLH COMPS'!$B$8,$BI12&lt;='MPLH COMPS'!$C$8),'MPLH COMPS'!$F$8&amp;" - "&amp;'MPLH COMPS'!$G$8,
IF(AND(BH12="CONVENIENCE",$BI12&gt;='MPLH COMPS'!$B$9,$BI12&lt;='MPLH COMPS'!$C$9),'MPLH COMPS'!$F$9&amp;" - "&amp;'MPLH COMPS'!$G$9,
IF(AND(BH12="CONVENIENCE",$BI12&gt;='MPLH COMPS'!$B$10,$BI12&lt;='MPLH COMPS'!$C$10),'MPLH COMPS'!$F$10&amp;" - "&amp;'MPLH COMPS'!$G$10,
IF(AND(BH12="CONVENIENCE",$BI12&gt;='MPLH COMPS'!$B$11,$BI12&lt;='MPLH COMPS'!$C$11),'MPLH COMPS'!$F$11&amp;" - "&amp;'MPLH COMPS'!$G$11,
IF(AND(BH12="CONVENIENCE",$BI12&gt;='MPLH COMPS'!$B$12,$BI12&lt;='MPLH COMPS'!$C$12),'MPLH COMPS'!$F$12&amp;" - "&amp;'MPLH COMPS'!$G$12,
IF(AND(BH12="CONVENIENCE",$BI12&gt;='MPLH COMPS'!$B$13,$BI12&lt;='MPLH COMPS'!$C$13),'MPLH COMPS'!$F$13&amp;" - "&amp;'MPLH COMPS'!$G$13,
""))))))))))))))))))))))</f>
        <v/>
      </c>
      <c r="BM12" s="31"/>
      <c r="BN12" s="113"/>
      <c r="BO12" s="115">
        <f t="shared" si="23"/>
        <v>0</v>
      </c>
      <c r="BP12" s="117">
        <f t="shared" si="24"/>
        <v>0</v>
      </c>
      <c r="BQ12" s="117">
        <f t="shared" si="25"/>
        <v>0</v>
      </c>
      <c r="BR12" s="116">
        <f t="shared" si="26"/>
        <v>0</v>
      </c>
      <c r="BS12" s="115">
        <f t="shared" si="27"/>
        <v>0</v>
      </c>
      <c r="BT12" s="117">
        <f t="shared" si="28"/>
        <v>0</v>
      </c>
      <c r="BU12" s="116">
        <f t="shared" si="29"/>
        <v>0</v>
      </c>
      <c r="BV12" s="115">
        <f t="shared" si="30"/>
        <v>0</v>
      </c>
      <c r="BW12" s="117">
        <f t="shared" si="31"/>
        <v>0</v>
      </c>
      <c r="BX12" s="116">
        <f t="shared" si="32"/>
        <v>0</v>
      </c>
      <c r="BY12" s="118">
        <f t="shared" si="33"/>
        <v>0</v>
      </c>
    </row>
    <row r="13" spans="1:77" s="86" customFormat="1" ht="20.75" customHeight="1" x14ac:dyDescent="0.2">
      <c r="A13" s="74" t="s">
        <v>63</v>
      </c>
      <c r="B13" s="120" t="b">
        <v>0</v>
      </c>
      <c r="C13" s="75"/>
      <c r="D13" s="159">
        <f t="shared" si="0"/>
        <v>0</v>
      </c>
      <c r="E13" s="96"/>
      <c r="F13" s="76"/>
      <c r="G13" s="77"/>
      <c r="H13" s="77"/>
      <c r="I13" s="39">
        <f t="shared" si="3"/>
        <v>0</v>
      </c>
      <c r="J13" s="98">
        <f>IF($F13=0,0,IF($B13=FALSE,ROUND($F13/$I13,4),
IF(AND($B13=TRUE,C13=0,ROUND($F13/$I13,4)&gt;=0.4),MIN(1,ROUND(($F13/$I13)*'FEDERAL RATES (HIDDEN)'!$C$2,4)),
IF(AND($B13=TRUE,C13=0,ROUND($F13/$I13,4)&lt;0.4),ROUND($F13/$I13,4),
IF(ROUND((SUMIFS($F:$F,$B:$B,TRUE,$C:$C,$C13)/SUMIFS($I:$I,$B:$B,TRUE,$C:$C,$C13)),4)&gt;=0.4,
MIN(1,ROUND((SUMIFS($F:$F,$B:$B,TRUE,$C:$C,$C13)/SUMIFS($I:$I,$B:$B,TRUE,$C:$C,$C13))*'FEDERAL RATES (HIDDEN)'!$C$2,4)),
ROUND((SUMIFS($F:$F,$B:$B,TRUE,$C:$C,$C13)/SUMIFS($I:$I,$B:$B,TRUE,$C:$C,$C13)),4))))))</f>
        <v>0</v>
      </c>
      <c r="K13" s="89">
        <f t="shared" si="4"/>
        <v>0</v>
      </c>
      <c r="L13" s="99">
        <f t="shared" si="5"/>
        <v>0</v>
      </c>
      <c r="M13" s="68">
        <v>1</v>
      </c>
      <c r="N13" s="87">
        <f t="shared" si="1"/>
        <v>0</v>
      </c>
      <c r="O13" s="68"/>
      <c r="P13" s="38">
        <f t="shared" si="6"/>
        <v>0</v>
      </c>
      <c r="Q13" s="38">
        <f t="shared" si="7"/>
        <v>0</v>
      </c>
      <c r="R13" s="38">
        <f t="shared" si="8"/>
        <v>0</v>
      </c>
      <c r="S13" s="87">
        <f t="shared" si="9"/>
        <v>0</v>
      </c>
      <c r="T13" s="69"/>
      <c r="U13" s="38">
        <f t="shared" si="10"/>
        <v>0</v>
      </c>
      <c r="V13" s="38">
        <f t="shared" si="11"/>
        <v>0</v>
      </c>
      <c r="W13" s="38">
        <f t="shared" si="12"/>
        <v>0</v>
      </c>
      <c r="X13" s="87">
        <f t="shared" si="13"/>
        <v>0</v>
      </c>
      <c r="Y13" s="69"/>
      <c r="Z13" s="38">
        <f t="shared" si="14"/>
        <v>0</v>
      </c>
      <c r="AA13" s="38">
        <f t="shared" si="15"/>
        <v>0</v>
      </c>
      <c r="AB13" s="38">
        <f t="shared" si="16"/>
        <v>0</v>
      </c>
      <c r="AC13" s="87">
        <f t="shared" si="17"/>
        <v>0</v>
      </c>
      <c r="AD13" s="69"/>
      <c r="AE13" s="38">
        <f t="shared" si="18"/>
        <v>0</v>
      </c>
      <c r="AF13" s="38">
        <f t="shared" si="19"/>
        <v>0</v>
      </c>
      <c r="AG13" s="38">
        <f t="shared" si="20"/>
        <v>0</v>
      </c>
      <c r="AH13" s="87">
        <f t="shared" si="21"/>
        <v>0</v>
      </c>
      <c r="AI13" s="69"/>
      <c r="AJ13" s="39">
        <f t="shared" si="22"/>
        <v>0</v>
      </c>
      <c r="AK13" s="106"/>
      <c r="AL13" s="91"/>
      <c r="AM13" s="107"/>
      <c r="AN13" s="106"/>
      <c r="AO13" s="91"/>
      <c r="AP13" s="107"/>
      <c r="AQ13" s="106"/>
      <c r="AR13" s="91"/>
      <c r="AS13" s="107"/>
      <c r="AT13" s="106"/>
      <c r="AU13" s="91"/>
      <c r="AV13" s="107"/>
      <c r="AW13" s="106"/>
      <c r="AX13" s="107"/>
      <c r="AY13" s="106"/>
      <c r="AZ13" s="107"/>
      <c r="BA13" s="108"/>
      <c r="BB13" s="106"/>
      <c r="BC13" s="91"/>
      <c r="BD13" s="91"/>
      <c r="BE13" s="91"/>
      <c r="BF13" s="107"/>
      <c r="BG13" s="70"/>
      <c r="BH13" s="61"/>
      <c r="BI13" s="38">
        <f xml:space="preserve">
(P13*(2/3))+
(X13*(1/3))+
(AC13)+
(AH13)+
((AJ13)/(AZ13+'FEDERAL RATES (HIDDEN)'!$C$20))</f>
        <v>0</v>
      </c>
      <c r="BJ13" s="65"/>
      <c r="BK13" s="63">
        <f t="shared" si="2"/>
        <v>0</v>
      </c>
      <c r="BL13" s="88" t="str">
        <f>IF(AND(BH13="CONVENTIONAL",$BI13&gt;='MPLH COMPS'!$B$3,$BI13&lt;='MPLH COMPS'!$C$3),'MPLH COMPS'!$D$3&amp;" - "&amp;'MPLH COMPS'!$E$3,
IF(AND(BH13="CONVENTIONAL",$BI13&gt;='MPLH COMPS'!$B$4,$BI13&lt;='MPLH COMPS'!$C$4),'MPLH COMPS'!$D$4&amp;" - "&amp;'MPLH COMPS'!$E$4,
IF(AND(BH13="CONVENTIONAL",$BI13&gt;='MPLH COMPS'!$B$5,$BI13&lt;='MPLH COMPS'!$C$5),'MPLH COMPS'!$D$5&amp;" - "&amp;'MPLH COMPS'!$E$5,
IF(AND(BH13="CONVENTIONAL",$BI13&gt;='MPLH COMPS'!$B$6,$BI13&lt;='MPLH COMPS'!$C$6),'MPLH COMPS'!$D$6&amp;" - "&amp;'MPLH COMPS'!$E$6,
IF(AND(BH13="CONVENTIONAL",$BI13&gt;='MPLH COMPS'!$B$7,$BI13&lt;='MPLH COMPS'!$C$7),'MPLH COMPS'!$D$7&amp;" - "&amp;'MPLH COMPS'!$E$7,
IF(AND(BH13="CONVENTIONAL",$BI13&gt;='MPLH COMPS'!$B$8,$BI13&lt;='MPLH COMPS'!$C$8),'MPLH COMPS'!$D$8&amp;" - "&amp;'MPLH COMPS'!$E$8,
IF(AND(BH13="CONVENTIONAL",$BI13&gt;='MPLH COMPS'!$B$9,$BI13&lt;='MPLH COMPS'!$C$9),'MPLH COMPS'!$D$9&amp;" - "&amp;'MPLH COMPS'!$E$9,
IF(AND(BH13="CONVENTIONAL",$BI13&gt;='MPLH COMPS'!$B$10,$BI13&lt;='MPLH COMPS'!$C$10),'MPLH COMPS'!$D$10&amp;" - "&amp;'MPLH COMPS'!$E$10,
IF(AND(BH13="CONVENTIONAL",$BI13&gt;='MPLH COMPS'!$B$11,$BI13&lt;='MPLH COMPS'!$C$11),'MPLH COMPS'!$D$11&amp;" - "&amp;'MPLH COMPS'!$E$11,
IF(AND(BH13="CONVENTIONAL",$BI13&gt;='MPLH COMPS'!$B$12,$BI13&lt;='MPLH COMPS'!$C$12),'MPLH COMPS'!$D$12&amp;" - "&amp;'MPLH COMPS'!$E$12,
IF(AND(BH13="CONVENTIONAL",$BI13&gt;='MPLH COMPS'!$B$13,$BI13&lt;='MPLH COMPS'!$C$13),'MPLH COMPS'!$D$13&amp;" - "&amp;'MPLH COMPS'!$E$13,
IF(AND(BH13="CONVENIENCE",$BI13&gt;='MPLH COMPS'!$B$3,$BI13&lt;='MPLH COMPS'!$C$3),'MPLH COMPS'!$F$3&amp;" - "&amp;'MPLH COMPS'!$G$3,
IF(AND(BH13="CONVENIENCE",$BI13&gt;='MPLH COMPS'!$B$4,$BI13&lt;='MPLH COMPS'!$C$4),'MPLH COMPS'!$F$4&amp;" - "&amp;'MPLH COMPS'!$G$4,
IF(AND(BH13="CONVENIENCE",$BI13&gt;='MPLH COMPS'!$B$5,$BI13&lt;='MPLH COMPS'!$C$5),'MPLH COMPS'!$F$5&amp;" - "&amp;'MPLH COMPS'!$G$5,
IF(AND(BH13="CONVENIENCE",$BI13&gt;='MPLH COMPS'!$B$6,$BI13&lt;='MPLH COMPS'!$C$6),'MPLH COMPS'!$F$6&amp;" - "&amp;'MPLH COMPS'!$G$6,
IF(AND(BH13="CONVENIENCE",$BI13&gt;='MPLH COMPS'!$B$7,$BI13&lt;='MPLH COMPS'!$C$7),'MPLH COMPS'!$F$7&amp;" - "&amp;'MPLH COMPS'!$G$7,
IF(AND(BH13="CONVENIENCE",$BI13&gt;='MPLH COMPS'!$B$8,$BI13&lt;='MPLH COMPS'!$C$8),'MPLH COMPS'!$F$8&amp;" - "&amp;'MPLH COMPS'!$G$8,
IF(AND(BH13="CONVENIENCE",$BI13&gt;='MPLH COMPS'!$B$9,$BI13&lt;='MPLH COMPS'!$C$9),'MPLH COMPS'!$F$9&amp;" - "&amp;'MPLH COMPS'!$G$9,
IF(AND(BH13="CONVENIENCE",$BI13&gt;='MPLH COMPS'!$B$10,$BI13&lt;='MPLH COMPS'!$C$10),'MPLH COMPS'!$F$10&amp;" - "&amp;'MPLH COMPS'!$G$10,
IF(AND(BH13="CONVENIENCE",$BI13&gt;='MPLH COMPS'!$B$11,$BI13&lt;='MPLH COMPS'!$C$11),'MPLH COMPS'!$F$11&amp;" - "&amp;'MPLH COMPS'!$G$11,
IF(AND(BH13="CONVENIENCE",$BI13&gt;='MPLH COMPS'!$B$12,$BI13&lt;='MPLH COMPS'!$C$12),'MPLH COMPS'!$F$12&amp;" - "&amp;'MPLH COMPS'!$G$12,
IF(AND(BH13="CONVENIENCE",$BI13&gt;='MPLH COMPS'!$B$13,$BI13&lt;='MPLH COMPS'!$C$13),'MPLH COMPS'!$F$13&amp;" - "&amp;'MPLH COMPS'!$G$13,
""))))))))))))))))))))))</f>
        <v/>
      </c>
      <c r="BM13" s="31"/>
      <c r="BN13" s="113"/>
      <c r="BO13" s="115">
        <f t="shared" si="23"/>
        <v>0</v>
      </c>
      <c r="BP13" s="117">
        <f t="shared" si="24"/>
        <v>0</v>
      </c>
      <c r="BQ13" s="117">
        <f t="shared" si="25"/>
        <v>0</v>
      </c>
      <c r="BR13" s="116">
        <f t="shared" si="26"/>
        <v>0</v>
      </c>
      <c r="BS13" s="115">
        <f t="shared" si="27"/>
        <v>0</v>
      </c>
      <c r="BT13" s="117">
        <f t="shared" si="28"/>
        <v>0</v>
      </c>
      <c r="BU13" s="116">
        <f t="shared" si="29"/>
        <v>0</v>
      </c>
      <c r="BV13" s="115">
        <f t="shared" si="30"/>
        <v>0</v>
      </c>
      <c r="BW13" s="117">
        <f t="shared" si="31"/>
        <v>0</v>
      </c>
      <c r="BX13" s="116">
        <f t="shared" ref="BX13:BX76" si="34">BV13+BW13</f>
        <v>0</v>
      </c>
      <c r="BY13" s="118">
        <f t="shared" si="33"/>
        <v>0</v>
      </c>
    </row>
    <row r="14" spans="1:77" s="86" customFormat="1" ht="20.75" customHeight="1" x14ac:dyDescent="0.2">
      <c r="A14" s="74" t="s">
        <v>64</v>
      </c>
      <c r="B14" s="120" t="b">
        <v>0</v>
      </c>
      <c r="C14" s="75"/>
      <c r="D14" s="159">
        <f t="shared" si="0"/>
        <v>0</v>
      </c>
      <c r="E14" s="96"/>
      <c r="F14" s="76"/>
      <c r="G14" s="77"/>
      <c r="H14" s="77"/>
      <c r="I14" s="39">
        <f t="shared" si="3"/>
        <v>0</v>
      </c>
      <c r="J14" s="98">
        <f>IF($F14=0,0,IF($B14=FALSE,ROUND($F14/$I14,4),
IF(AND($B14=TRUE,C14=0,ROUND($F14/$I14,4)&gt;=0.4),MIN(1,ROUND(($F14/$I14)*'FEDERAL RATES (HIDDEN)'!$C$2,4)),
IF(AND($B14=TRUE,C14=0,ROUND($F14/$I14,4)&lt;0.4),ROUND($F14/$I14,4),
IF(ROUND((SUMIFS($F:$F,$B:$B,TRUE,$C:$C,$C14)/SUMIFS($I:$I,$B:$B,TRUE,$C:$C,$C14)),4)&gt;=0.4,
MIN(1,ROUND((SUMIFS($F:$F,$B:$B,TRUE,$C:$C,$C14)/SUMIFS($I:$I,$B:$B,TRUE,$C:$C,$C14))*'FEDERAL RATES (HIDDEN)'!$C$2,4)),
ROUND((SUMIFS($F:$F,$B:$B,TRUE,$C:$C,$C14)/SUMIFS($I:$I,$B:$B,TRUE,$C:$C,$C14)),4))))))</f>
        <v>0</v>
      </c>
      <c r="K14" s="89">
        <f t="shared" si="4"/>
        <v>0</v>
      </c>
      <c r="L14" s="99">
        <f t="shared" si="5"/>
        <v>0</v>
      </c>
      <c r="M14" s="68">
        <v>1</v>
      </c>
      <c r="N14" s="87">
        <f t="shared" si="1"/>
        <v>0</v>
      </c>
      <c r="O14" s="68"/>
      <c r="P14" s="38">
        <f t="shared" si="6"/>
        <v>0</v>
      </c>
      <c r="Q14" s="38">
        <f t="shared" si="7"/>
        <v>0</v>
      </c>
      <c r="R14" s="38">
        <f t="shared" si="8"/>
        <v>0</v>
      </c>
      <c r="S14" s="87">
        <f t="shared" si="9"/>
        <v>0</v>
      </c>
      <c r="T14" s="69"/>
      <c r="U14" s="38">
        <f t="shared" si="10"/>
        <v>0</v>
      </c>
      <c r="V14" s="38">
        <f t="shared" si="11"/>
        <v>0</v>
      </c>
      <c r="W14" s="38">
        <f t="shared" si="12"/>
        <v>0</v>
      </c>
      <c r="X14" s="87">
        <f t="shared" si="13"/>
        <v>0</v>
      </c>
      <c r="Y14" s="69"/>
      <c r="Z14" s="38">
        <f t="shared" si="14"/>
        <v>0</v>
      </c>
      <c r="AA14" s="38">
        <f t="shared" si="15"/>
        <v>0</v>
      </c>
      <c r="AB14" s="38">
        <f t="shared" si="16"/>
        <v>0</v>
      </c>
      <c r="AC14" s="87">
        <f t="shared" si="17"/>
        <v>0</v>
      </c>
      <c r="AD14" s="69"/>
      <c r="AE14" s="38">
        <f t="shared" si="18"/>
        <v>0</v>
      </c>
      <c r="AF14" s="38">
        <f t="shared" si="19"/>
        <v>0</v>
      </c>
      <c r="AG14" s="38">
        <f t="shared" si="20"/>
        <v>0</v>
      </c>
      <c r="AH14" s="87">
        <f t="shared" si="21"/>
        <v>0</v>
      </c>
      <c r="AI14" s="69"/>
      <c r="AJ14" s="39">
        <f t="shared" si="22"/>
        <v>0</v>
      </c>
      <c r="AK14" s="106"/>
      <c r="AL14" s="91"/>
      <c r="AM14" s="107"/>
      <c r="AN14" s="106"/>
      <c r="AO14" s="91"/>
      <c r="AP14" s="107"/>
      <c r="AQ14" s="106"/>
      <c r="AR14" s="91"/>
      <c r="AS14" s="107"/>
      <c r="AT14" s="106"/>
      <c r="AU14" s="91"/>
      <c r="AV14" s="107"/>
      <c r="AW14" s="106"/>
      <c r="AX14" s="107"/>
      <c r="AY14" s="106"/>
      <c r="AZ14" s="107"/>
      <c r="BA14" s="108"/>
      <c r="BB14" s="106"/>
      <c r="BC14" s="91"/>
      <c r="BD14" s="91"/>
      <c r="BE14" s="91"/>
      <c r="BF14" s="107"/>
      <c r="BG14" s="70"/>
      <c r="BH14" s="61"/>
      <c r="BI14" s="38">
        <f xml:space="preserve">
(P14*(2/3))+
(X14*(1/3))+
(AC14)+
(AH14)+
((AJ14)/(AZ14+'FEDERAL RATES (HIDDEN)'!$C$20))</f>
        <v>0</v>
      </c>
      <c r="BJ14" s="65"/>
      <c r="BK14" s="63">
        <f t="shared" si="2"/>
        <v>0</v>
      </c>
      <c r="BL14" s="88" t="str">
        <f>IF(AND(BH14="CONVENTIONAL",$BI14&gt;='MPLH COMPS'!$B$3,$BI14&lt;='MPLH COMPS'!$C$3),'MPLH COMPS'!$D$3&amp;" - "&amp;'MPLH COMPS'!$E$3,
IF(AND(BH14="CONVENTIONAL",$BI14&gt;='MPLH COMPS'!$B$4,$BI14&lt;='MPLH COMPS'!$C$4),'MPLH COMPS'!$D$4&amp;" - "&amp;'MPLH COMPS'!$E$4,
IF(AND(BH14="CONVENTIONAL",$BI14&gt;='MPLH COMPS'!$B$5,$BI14&lt;='MPLH COMPS'!$C$5),'MPLH COMPS'!$D$5&amp;" - "&amp;'MPLH COMPS'!$E$5,
IF(AND(BH14="CONVENTIONAL",$BI14&gt;='MPLH COMPS'!$B$6,$BI14&lt;='MPLH COMPS'!$C$6),'MPLH COMPS'!$D$6&amp;" - "&amp;'MPLH COMPS'!$E$6,
IF(AND(BH14="CONVENTIONAL",$BI14&gt;='MPLH COMPS'!$B$7,$BI14&lt;='MPLH COMPS'!$C$7),'MPLH COMPS'!$D$7&amp;" - "&amp;'MPLH COMPS'!$E$7,
IF(AND(BH14="CONVENTIONAL",$BI14&gt;='MPLH COMPS'!$B$8,$BI14&lt;='MPLH COMPS'!$C$8),'MPLH COMPS'!$D$8&amp;" - "&amp;'MPLH COMPS'!$E$8,
IF(AND(BH14="CONVENTIONAL",$BI14&gt;='MPLH COMPS'!$B$9,$BI14&lt;='MPLH COMPS'!$C$9),'MPLH COMPS'!$D$9&amp;" - "&amp;'MPLH COMPS'!$E$9,
IF(AND(BH14="CONVENTIONAL",$BI14&gt;='MPLH COMPS'!$B$10,$BI14&lt;='MPLH COMPS'!$C$10),'MPLH COMPS'!$D$10&amp;" - "&amp;'MPLH COMPS'!$E$10,
IF(AND(BH14="CONVENTIONAL",$BI14&gt;='MPLH COMPS'!$B$11,$BI14&lt;='MPLH COMPS'!$C$11),'MPLH COMPS'!$D$11&amp;" - "&amp;'MPLH COMPS'!$E$11,
IF(AND(BH14="CONVENTIONAL",$BI14&gt;='MPLH COMPS'!$B$12,$BI14&lt;='MPLH COMPS'!$C$12),'MPLH COMPS'!$D$12&amp;" - "&amp;'MPLH COMPS'!$E$12,
IF(AND(BH14="CONVENTIONAL",$BI14&gt;='MPLH COMPS'!$B$13,$BI14&lt;='MPLH COMPS'!$C$13),'MPLH COMPS'!$D$13&amp;" - "&amp;'MPLH COMPS'!$E$13,
IF(AND(BH14="CONVENIENCE",$BI14&gt;='MPLH COMPS'!$B$3,$BI14&lt;='MPLH COMPS'!$C$3),'MPLH COMPS'!$F$3&amp;" - "&amp;'MPLH COMPS'!$G$3,
IF(AND(BH14="CONVENIENCE",$BI14&gt;='MPLH COMPS'!$B$4,$BI14&lt;='MPLH COMPS'!$C$4),'MPLH COMPS'!$F$4&amp;" - "&amp;'MPLH COMPS'!$G$4,
IF(AND(BH14="CONVENIENCE",$BI14&gt;='MPLH COMPS'!$B$5,$BI14&lt;='MPLH COMPS'!$C$5),'MPLH COMPS'!$F$5&amp;" - "&amp;'MPLH COMPS'!$G$5,
IF(AND(BH14="CONVENIENCE",$BI14&gt;='MPLH COMPS'!$B$6,$BI14&lt;='MPLH COMPS'!$C$6),'MPLH COMPS'!$F$6&amp;" - "&amp;'MPLH COMPS'!$G$6,
IF(AND(BH14="CONVENIENCE",$BI14&gt;='MPLH COMPS'!$B$7,$BI14&lt;='MPLH COMPS'!$C$7),'MPLH COMPS'!$F$7&amp;" - "&amp;'MPLH COMPS'!$G$7,
IF(AND(BH14="CONVENIENCE",$BI14&gt;='MPLH COMPS'!$B$8,$BI14&lt;='MPLH COMPS'!$C$8),'MPLH COMPS'!$F$8&amp;" - "&amp;'MPLH COMPS'!$G$8,
IF(AND(BH14="CONVENIENCE",$BI14&gt;='MPLH COMPS'!$B$9,$BI14&lt;='MPLH COMPS'!$C$9),'MPLH COMPS'!$F$9&amp;" - "&amp;'MPLH COMPS'!$G$9,
IF(AND(BH14="CONVENIENCE",$BI14&gt;='MPLH COMPS'!$B$10,$BI14&lt;='MPLH COMPS'!$C$10),'MPLH COMPS'!$F$10&amp;" - "&amp;'MPLH COMPS'!$G$10,
IF(AND(BH14="CONVENIENCE",$BI14&gt;='MPLH COMPS'!$B$11,$BI14&lt;='MPLH COMPS'!$C$11),'MPLH COMPS'!$F$11&amp;" - "&amp;'MPLH COMPS'!$G$11,
IF(AND(BH14="CONVENIENCE",$BI14&gt;='MPLH COMPS'!$B$12,$BI14&lt;='MPLH COMPS'!$C$12),'MPLH COMPS'!$F$12&amp;" - "&amp;'MPLH COMPS'!$G$12,
IF(AND(BH14="CONVENIENCE",$BI14&gt;='MPLH COMPS'!$B$13,$BI14&lt;='MPLH COMPS'!$C$13),'MPLH COMPS'!$F$13&amp;" - "&amp;'MPLH COMPS'!$G$13,
""))))))))))))))))))))))</f>
        <v/>
      </c>
      <c r="BM14" s="31"/>
      <c r="BN14" s="113"/>
      <c r="BO14" s="115">
        <f t="shared" si="23"/>
        <v>0</v>
      </c>
      <c r="BP14" s="117">
        <f t="shared" si="24"/>
        <v>0</v>
      </c>
      <c r="BQ14" s="117">
        <f t="shared" si="25"/>
        <v>0</v>
      </c>
      <c r="BR14" s="116">
        <f t="shared" si="26"/>
        <v>0</v>
      </c>
      <c r="BS14" s="115">
        <f t="shared" si="27"/>
        <v>0</v>
      </c>
      <c r="BT14" s="117">
        <f t="shared" si="28"/>
        <v>0</v>
      </c>
      <c r="BU14" s="116">
        <f t="shared" si="29"/>
        <v>0</v>
      </c>
      <c r="BV14" s="115">
        <f t="shared" si="30"/>
        <v>0</v>
      </c>
      <c r="BW14" s="117">
        <f t="shared" si="31"/>
        <v>0</v>
      </c>
      <c r="BX14" s="116">
        <f t="shared" si="34"/>
        <v>0</v>
      </c>
      <c r="BY14" s="118">
        <f t="shared" si="33"/>
        <v>0</v>
      </c>
    </row>
    <row r="15" spans="1:77" s="86" customFormat="1" ht="20.75" customHeight="1" x14ac:dyDescent="0.2">
      <c r="A15" s="74" t="s">
        <v>65</v>
      </c>
      <c r="B15" s="120" t="b">
        <v>0</v>
      </c>
      <c r="C15" s="75"/>
      <c r="D15" s="159">
        <f t="shared" si="0"/>
        <v>0</v>
      </c>
      <c r="E15" s="96"/>
      <c r="F15" s="76"/>
      <c r="G15" s="77"/>
      <c r="H15" s="77"/>
      <c r="I15" s="39">
        <f t="shared" si="3"/>
        <v>0</v>
      </c>
      <c r="J15" s="98">
        <f>IF($F15=0,0,IF($B15=FALSE,ROUND($F15/$I15,4),
IF(AND($B15=TRUE,C15=0,ROUND($F15/$I15,4)&gt;=0.4),MIN(1,ROUND(($F15/$I15)*'FEDERAL RATES (HIDDEN)'!$C$2,4)),
IF(AND($B15=TRUE,C15=0,ROUND($F15/$I15,4)&lt;0.4),ROUND($F15/$I15,4),
IF(ROUND((SUMIFS($F:$F,$B:$B,TRUE,$C:$C,$C15)/SUMIFS($I:$I,$B:$B,TRUE,$C:$C,$C15)),4)&gt;=0.4,
MIN(1,ROUND((SUMIFS($F:$F,$B:$B,TRUE,$C:$C,$C15)/SUMIFS($I:$I,$B:$B,TRUE,$C:$C,$C15))*'FEDERAL RATES (HIDDEN)'!$C$2,4)),
ROUND((SUMIFS($F:$F,$B:$B,TRUE,$C:$C,$C15)/SUMIFS($I:$I,$B:$B,TRUE,$C:$C,$C15)),4))))))</f>
        <v>0</v>
      </c>
      <c r="K15" s="89">
        <f t="shared" si="4"/>
        <v>0</v>
      </c>
      <c r="L15" s="99">
        <f t="shared" si="5"/>
        <v>0</v>
      </c>
      <c r="M15" s="68">
        <v>1</v>
      </c>
      <c r="N15" s="87">
        <f t="shared" si="1"/>
        <v>0</v>
      </c>
      <c r="O15" s="68"/>
      <c r="P15" s="38">
        <f t="shared" si="6"/>
        <v>0</v>
      </c>
      <c r="Q15" s="38">
        <f t="shared" si="7"/>
        <v>0</v>
      </c>
      <c r="R15" s="38">
        <f t="shared" si="8"/>
        <v>0</v>
      </c>
      <c r="S15" s="87">
        <f t="shared" si="9"/>
        <v>0</v>
      </c>
      <c r="T15" s="69"/>
      <c r="U15" s="38">
        <f t="shared" si="10"/>
        <v>0</v>
      </c>
      <c r="V15" s="38">
        <f t="shared" si="11"/>
        <v>0</v>
      </c>
      <c r="W15" s="38">
        <f t="shared" si="12"/>
        <v>0</v>
      </c>
      <c r="X15" s="87">
        <f t="shared" si="13"/>
        <v>0</v>
      </c>
      <c r="Y15" s="69"/>
      <c r="Z15" s="38">
        <f t="shared" si="14"/>
        <v>0</v>
      </c>
      <c r="AA15" s="38">
        <f t="shared" si="15"/>
        <v>0</v>
      </c>
      <c r="AB15" s="38">
        <f t="shared" si="16"/>
        <v>0</v>
      </c>
      <c r="AC15" s="87">
        <f t="shared" si="17"/>
        <v>0</v>
      </c>
      <c r="AD15" s="69"/>
      <c r="AE15" s="38">
        <f t="shared" si="18"/>
        <v>0</v>
      </c>
      <c r="AF15" s="38">
        <f t="shared" si="19"/>
        <v>0</v>
      </c>
      <c r="AG15" s="38">
        <f t="shared" si="20"/>
        <v>0</v>
      </c>
      <c r="AH15" s="87">
        <f t="shared" si="21"/>
        <v>0</v>
      </c>
      <c r="AI15" s="69"/>
      <c r="AJ15" s="39">
        <f t="shared" si="22"/>
        <v>0</v>
      </c>
      <c r="AK15" s="106"/>
      <c r="AL15" s="91"/>
      <c r="AM15" s="107"/>
      <c r="AN15" s="106"/>
      <c r="AO15" s="91"/>
      <c r="AP15" s="107"/>
      <c r="AQ15" s="106"/>
      <c r="AR15" s="91"/>
      <c r="AS15" s="107"/>
      <c r="AT15" s="106"/>
      <c r="AU15" s="91"/>
      <c r="AV15" s="107"/>
      <c r="AW15" s="106"/>
      <c r="AX15" s="107"/>
      <c r="AY15" s="106"/>
      <c r="AZ15" s="107"/>
      <c r="BA15" s="108"/>
      <c r="BB15" s="106"/>
      <c r="BC15" s="91"/>
      <c r="BD15" s="91"/>
      <c r="BE15" s="91"/>
      <c r="BF15" s="107"/>
      <c r="BG15" s="70"/>
      <c r="BH15" s="61"/>
      <c r="BI15" s="38">
        <f xml:space="preserve">
(P15*(2/3))+
(X15*(1/3))+
(AC15)+
(AH15)+
((AJ15)/(AZ15+'FEDERAL RATES (HIDDEN)'!$C$20))</f>
        <v>0</v>
      </c>
      <c r="BJ15" s="65"/>
      <c r="BK15" s="63">
        <f t="shared" si="2"/>
        <v>0</v>
      </c>
      <c r="BL15" s="88" t="str">
        <f>IF(AND(BH15="CONVENTIONAL",$BI15&gt;='MPLH COMPS'!$B$3,$BI15&lt;='MPLH COMPS'!$C$3),'MPLH COMPS'!$D$3&amp;" - "&amp;'MPLH COMPS'!$E$3,
IF(AND(BH15="CONVENTIONAL",$BI15&gt;='MPLH COMPS'!$B$4,$BI15&lt;='MPLH COMPS'!$C$4),'MPLH COMPS'!$D$4&amp;" - "&amp;'MPLH COMPS'!$E$4,
IF(AND(BH15="CONVENTIONAL",$BI15&gt;='MPLH COMPS'!$B$5,$BI15&lt;='MPLH COMPS'!$C$5),'MPLH COMPS'!$D$5&amp;" - "&amp;'MPLH COMPS'!$E$5,
IF(AND(BH15="CONVENTIONAL",$BI15&gt;='MPLH COMPS'!$B$6,$BI15&lt;='MPLH COMPS'!$C$6),'MPLH COMPS'!$D$6&amp;" - "&amp;'MPLH COMPS'!$E$6,
IF(AND(BH15="CONVENTIONAL",$BI15&gt;='MPLH COMPS'!$B$7,$BI15&lt;='MPLH COMPS'!$C$7),'MPLH COMPS'!$D$7&amp;" - "&amp;'MPLH COMPS'!$E$7,
IF(AND(BH15="CONVENTIONAL",$BI15&gt;='MPLH COMPS'!$B$8,$BI15&lt;='MPLH COMPS'!$C$8),'MPLH COMPS'!$D$8&amp;" - "&amp;'MPLH COMPS'!$E$8,
IF(AND(BH15="CONVENTIONAL",$BI15&gt;='MPLH COMPS'!$B$9,$BI15&lt;='MPLH COMPS'!$C$9),'MPLH COMPS'!$D$9&amp;" - "&amp;'MPLH COMPS'!$E$9,
IF(AND(BH15="CONVENTIONAL",$BI15&gt;='MPLH COMPS'!$B$10,$BI15&lt;='MPLH COMPS'!$C$10),'MPLH COMPS'!$D$10&amp;" - "&amp;'MPLH COMPS'!$E$10,
IF(AND(BH15="CONVENTIONAL",$BI15&gt;='MPLH COMPS'!$B$11,$BI15&lt;='MPLH COMPS'!$C$11),'MPLH COMPS'!$D$11&amp;" - "&amp;'MPLH COMPS'!$E$11,
IF(AND(BH15="CONVENTIONAL",$BI15&gt;='MPLH COMPS'!$B$12,$BI15&lt;='MPLH COMPS'!$C$12),'MPLH COMPS'!$D$12&amp;" - "&amp;'MPLH COMPS'!$E$12,
IF(AND(BH15="CONVENTIONAL",$BI15&gt;='MPLH COMPS'!$B$13,$BI15&lt;='MPLH COMPS'!$C$13),'MPLH COMPS'!$D$13&amp;" - "&amp;'MPLH COMPS'!$E$13,
IF(AND(BH15="CONVENIENCE",$BI15&gt;='MPLH COMPS'!$B$3,$BI15&lt;='MPLH COMPS'!$C$3),'MPLH COMPS'!$F$3&amp;" - "&amp;'MPLH COMPS'!$G$3,
IF(AND(BH15="CONVENIENCE",$BI15&gt;='MPLH COMPS'!$B$4,$BI15&lt;='MPLH COMPS'!$C$4),'MPLH COMPS'!$F$4&amp;" - "&amp;'MPLH COMPS'!$G$4,
IF(AND(BH15="CONVENIENCE",$BI15&gt;='MPLH COMPS'!$B$5,$BI15&lt;='MPLH COMPS'!$C$5),'MPLH COMPS'!$F$5&amp;" - "&amp;'MPLH COMPS'!$G$5,
IF(AND(BH15="CONVENIENCE",$BI15&gt;='MPLH COMPS'!$B$6,$BI15&lt;='MPLH COMPS'!$C$6),'MPLH COMPS'!$F$6&amp;" - "&amp;'MPLH COMPS'!$G$6,
IF(AND(BH15="CONVENIENCE",$BI15&gt;='MPLH COMPS'!$B$7,$BI15&lt;='MPLH COMPS'!$C$7),'MPLH COMPS'!$F$7&amp;" - "&amp;'MPLH COMPS'!$G$7,
IF(AND(BH15="CONVENIENCE",$BI15&gt;='MPLH COMPS'!$B$8,$BI15&lt;='MPLH COMPS'!$C$8),'MPLH COMPS'!$F$8&amp;" - "&amp;'MPLH COMPS'!$G$8,
IF(AND(BH15="CONVENIENCE",$BI15&gt;='MPLH COMPS'!$B$9,$BI15&lt;='MPLH COMPS'!$C$9),'MPLH COMPS'!$F$9&amp;" - "&amp;'MPLH COMPS'!$G$9,
IF(AND(BH15="CONVENIENCE",$BI15&gt;='MPLH COMPS'!$B$10,$BI15&lt;='MPLH COMPS'!$C$10),'MPLH COMPS'!$F$10&amp;" - "&amp;'MPLH COMPS'!$G$10,
IF(AND(BH15="CONVENIENCE",$BI15&gt;='MPLH COMPS'!$B$11,$BI15&lt;='MPLH COMPS'!$C$11),'MPLH COMPS'!$F$11&amp;" - "&amp;'MPLH COMPS'!$G$11,
IF(AND(BH15="CONVENIENCE",$BI15&gt;='MPLH COMPS'!$B$12,$BI15&lt;='MPLH COMPS'!$C$12),'MPLH COMPS'!$F$12&amp;" - "&amp;'MPLH COMPS'!$G$12,
IF(AND(BH15="CONVENIENCE",$BI15&gt;='MPLH COMPS'!$B$13,$BI15&lt;='MPLH COMPS'!$C$13),'MPLH COMPS'!$F$13&amp;" - "&amp;'MPLH COMPS'!$G$13,
""))))))))))))))))))))))</f>
        <v/>
      </c>
      <c r="BM15" s="31"/>
      <c r="BN15" s="113"/>
      <c r="BO15" s="115">
        <f t="shared" si="23"/>
        <v>0</v>
      </c>
      <c r="BP15" s="117">
        <f t="shared" si="24"/>
        <v>0</v>
      </c>
      <c r="BQ15" s="117">
        <f t="shared" si="25"/>
        <v>0</v>
      </c>
      <c r="BR15" s="116">
        <f t="shared" si="26"/>
        <v>0</v>
      </c>
      <c r="BS15" s="115">
        <f t="shared" si="27"/>
        <v>0</v>
      </c>
      <c r="BT15" s="117">
        <f t="shared" si="28"/>
        <v>0</v>
      </c>
      <c r="BU15" s="116">
        <f t="shared" si="29"/>
        <v>0</v>
      </c>
      <c r="BV15" s="115">
        <f t="shared" si="30"/>
        <v>0</v>
      </c>
      <c r="BW15" s="117">
        <f t="shared" si="31"/>
        <v>0</v>
      </c>
      <c r="BX15" s="116">
        <f t="shared" si="34"/>
        <v>0</v>
      </c>
      <c r="BY15" s="118">
        <f t="shared" si="33"/>
        <v>0</v>
      </c>
    </row>
    <row r="16" spans="1:77" s="86" customFormat="1" ht="20.75" customHeight="1" x14ac:dyDescent="0.2">
      <c r="A16" s="74" t="s">
        <v>66</v>
      </c>
      <c r="B16" s="120" t="b">
        <v>0</v>
      </c>
      <c r="C16" s="75"/>
      <c r="D16" s="159">
        <f t="shared" si="0"/>
        <v>0</v>
      </c>
      <c r="E16" s="96"/>
      <c r="F16" s="76"/>
      <c r="G16" s="77"/>
      <c r="H16" s="77"/>
      <c r="I16" s="39">
        <f t="shared" si="3"/>
        <v>0</v>
      </c>
      <c r="J16" s="98">
        <f>IF($F16=0,0,IF($B16=FALSE,ROUND($F16/$I16,4),
IF(AND($B16=TRUE,C16=0,ROUND($F16/$I16,4)&gt;=0.4),MIN(1,ROUND(($F16/$I16)*'FEDERAL RATES (HIDDEN)'!$C$2,4)),
IF(AND($B16=TRUE,C16=0,ROUND($F16/$I16,4)&lt;0.4),ROUND($F16/$I16,4),
IF(ROUND((SUMIFS($F:$F,$B:$B,TRUE,$C:$C,$C16)/SUMIFS($I:$I,$B:$B,TRUE,$C:$C,$C16)),4)&gt;=0.4,
MIN(1,ROUND((SUMIFS($F:$F,$B:$B,TRUE,$C:$C,$C16)/SUMIFS($I:$I,$B:$B,TRUE,$C:$C,$C16))*'FEDERAL RATES (HIDDEN)'!$C$2,4)),
ROUND((SUMIFS($F:$F,$B:$B,TRUE,$C:$C,$C16)/SUMIFS($I:$I,$B:$B,TRUE,$C:$C,$C16)),4))))))</f>
        <v>0</v>
      </c>
      <c r="K16" s="89">
        <f t="shared" si="4"/>
        <v>0</v>
      </c>
      <c r="L16" s="99">
        <f t="shared" si="5"/>
        <v>0</v>
      </c>
      <c r="M16" s="68">
        <v>1</v>
      </c>
      <c r="N16" s="87">
        <f t="shared" si="1"/>
        <v>0</v>
      </c>
      <c r="O16" s="68"/>
      <c r="P16" s="38">
        <f t="shared" si="6"/>
        <v>0</v>
      </c>
      <c r="Q16" s="38">
        <f t="shared" si="7"/>
        <v>0</v>
      </c>
      <c r="R16" s="38">
        <f t="shared" si="8"/>
        <v>0</v>
      </c>
      <c r="S16" s="87">
        <f t="shared" si="9"/>
        <v>0</v>
      </c>
      <c r="T16" s="69"/>
      <c r="U16" s="38">
        <f t="shared" si="10"/>
        <v>0</v>
      </c>
      <c r="V16" s="38">
        <f t="shared" si="11"/>
        <v>0</v>
      </c>
      <c r="W16" s="38">
        <f t="shared" si="12"/>
        <v>0</v>
      </c>
      <c r="X16" s="87">
        <f t="shared" si="13"/>
        <v>0</v>
      </c>
      <c r="Y16" s="69"/>
      <c r="Z16" s="38">
        <f t="shared" si="14"/>
        <v>0</v>
      </c>
      <c r="AA16" s="38">
        <f t="shared" si="15"/>
        <v>0</v>
      </c>
      <c r="AB16" s="38">
        <f t="shared" si="16"/>
        <v>0</v>
      </c>
      <c r="AC16" s="87">
        <f t="shared" si="17"/>
        <v>0</v>
      </c>
      <c r="AD16" s="69"/>
      <c r="AE16" s="38">
        <f t="shared" si="18"/>
        <v>0</v>
      </c>
      <c r="AF16" s="38">
        <f t="shared" si="19"/>
        <v>0</v>
      </c>
      <c r="AG16" s="38">
        <f t="shared" si="20"/>
        <v>0</v>
      </c>
      <c r="AH16" s="87">
        <f t="shared" si="21"/>
        <v>0</v>
      </c>
      <c r="AI16" s="69"/>
      <c r="AJ16" s="39">
        <f t="shared" si="22"/>
        <v>0</v>
      </c>
      <c r="AK16" s="106"/>
      <c r="AL16" s="91"/>
      <c r="AM16" s="107"/>
      <c r="AN16" s="106"/>
      <c r="AO16" s="91"/>
      <c r="AP16" s="107"/>
      <c r="AQ16" s="106"/>
      <c r="AR16" s="91"/>
      <c r="AS16" s="107"/>
      <c r="AT16" s="106"/>
      <c r="AU16" s="91"/>
      <c r="AV16" s="107"/>
      <c r="AW16" s="106"/>
      <c r="AX16" s="107"/>
      <c r="AY16" s="106"/>
      <c r="AZ16" s="107"/>
      <c r="BA16" s="108"/>
      <c r="BB16" s="106"/>
      <c r="BC16" s="91"/>
      <c r="BD16" s="91"/>
      <c r="BE16" s="91"/>
      <c r="BF16" s="107"/>
      <c r="BG16" s="70"/>
      <c r="BH16" s="61"/>
      <c r="BI16" s="38">
        <f xml:space="preserve">
(P16*(2/3))+
(X16*(1/3))+
(AC16)+
(AH16)+
((AJ16)/(AZ16+'FEDERAL RATES (HIDDEN)'!$C$20))</f>
        <v>0</v>
      </c>
      <c r="BJ16" s="65"/>
      <c r="BK16" s="63">
        <f t="shared" si="2"/>
        <v>0</v>
      </c>
      <c r="BL16" s="88" t="str">
        <f>IF(AND(BH16="CONVENTIONAL",$BI16&gt;='MPLH COMPS'!$B$3,$BI16&lt;='MPLH COMPS'!$C$3),'MPLH COMPS'!$D$3&amp;" - "&amp;'MPLH COMPS'!$E$3,
IF(AND(BH16="CONVENTIONAL",$BI16&gt;='MPLH COMPS'!$B$4,$BI16&lt;='MPLH COMPS'!$C$4),'MPLH COMPS'!$D$4&amp;" - "&amp;'MPLH COMPS'!$E$4,
IF(AND(BH16="CONVENTIONAL",$BI16&gt;='MPLH COMPS'!$B$5,$BI16&lt;='MPLH COMPS'!$C$5),'MPLH COMPS'!$D$5&amp;" - "&amp;'MPLH COMPS'!$E$5,
IF(AND(BH16="CONVENTIONAL",$BI16&gt;='MPLH COMPS'!$B$6,$BI16&lt;='MPLH COMPS'!$C$6),'MPLH COMPS'!$D$6&amp;" - "&amp;'MPLH COMPS'!$E$6,
IF(AND(BH16="CONVENTIONAL",$BI16&gt;='MPLH COMPS'!$B$7,$BI16&lt;='MPLH COMPS'!$C$7),'MPLH COMPS'!$D$7&amp;" - "&amp;'MPLH COMPS'!$E$7,
IF(AND(BH16="CONVENTIONAL",$BI16&gt;='MPLH COMPS'!$B$8,$BI16&lt;='MPLH COMPS'!$C$8),'MPLH COMPS'!$D$8&amp;" - "&amp;'MPLH COMPS'!$E$8,
IF(AND(BH16="CONVENTIONAL",$BI16&gt;='MPLH COMPS'!$B$9,$BI16&lt;='MPLH COMPS'!$C$9),'MPLH COMPS'!$D$9&amp;" - "&amp;'MPLH COMPS'!$E$9,
IF(AND(BH16="CONVENTIONAL",$BI16&gt;='MPLH COMPS'!$B$10,$BI16&lt;='MPLH COMPS'!$C$10),'MPLH COMPS'!$D$10&amp;" - "&amp;'MPLH COMPS'!$E$10,
IF(AND(BH16="CONVENTIONAL",$BI16&gt;='MPLH COMPS'!$B$11,$BI16&lt;='MPLH COMPS'!$C$11),'MPLH COMPS'!$D$11&amp;" - "&amp;'MPLH COMPS'!$E$11,
IF(AND(BH16="CONVENTIONAL",$BI16&gt;='MPLH COMPS'!$B$12,$BI16&lt;='MPLH COMPS'!$C$12),'MPLH COMPS'!$D$12&amp;" - "&amp;'MPLH COMPS'!$E$12,
IF(AND(BH16="CONVENTIONAL",$BI16&gt;='MPLH COMPS'!$B$13,$BI16&lt;='MPLH COMPS'!$C$13),'MPLH COMPS'!$D$13&amp;" - "&amp;'MPLH COMPS'!$E$13,
IF(AND(BH16="CONVENIENCE",$BI16&gt;='MPLH COMPS'!$B$3,$BI16&lt;='MPLH COMPS'!$C$3),'MPLH COMPS'!$F$3&amp;" - "&amp;'MPLH COMPS'!$G$3,
IF(AND(BH16="CONVENIENCE",$BI16&gt;='MPLH COMPS'!$B$4,$BI16&lt;='MPLH COMPS'!$C$4),'MPLH COMPS'!$F$4&amp;" - "&amp;'MPLH COMPS'!$G$4,
IF(AND(BH16="CONVENIENCE",$BI16&gt;='MPLH COMPS'!$B$5,$BI16&lt;='MPLH COMPS'!$C$5),'MPLH COMPS'!$F$5&amp;" - "&amp;'MPLH COMPS'!$G$5,
IF(AND(BH16="CONVENIENCE",$BI16&gt;='MPLH COMPS'!$B$6,$BI16&lt;='MPLH COMPS'!$C$6),'MPLH COMPS'!$F$6&amp;" - "&amp;'MPLH COMPS'!$G$6,
IF(AND(BH16="CONVENIENCE",$BI16&gt;='MPLH COMPS'!$B$7,$BI16&lt;='MPLH COMPS'!$C$7),'MPLH COMPS'!$F$7&amp;" - "&amp;'MPLH COMPS'!$G$7,
IF(AND(BH16="CONVENIENCE",$BI16&gt;='MPLH COMPS'!$B$8,$BI16&lt;='MPLH COMPS'!$C$8),'MPLH COMPS'!$F$8&amp;" - "&amp;'MPLH COMPS'!$G$8,
IF(AND(BH16="CONVENIENCE",$BI16&gt;='MPLH COMPS'!$B$9,$BI16&lt;='MPLH COMPS'!$C$9),'MPLH COMPS'!$F$9&amp;" - "&amp;'MPLH COMPS'!$G$9,
IF(AND(BH16="CONVENIENCE",$BI16&gt;='MPLH COMPS'!$B$10,$BI16&lt;='MPLH COMPS'!$C$10),'MPLH COMPS'!$F$10&amp;" - "&amp;'MPLH COMPS'!$G$10,
IF(AND(BH16="CONVENIENCE",$BI16&gt;='MPLH COMPS'!$B$11,$BI16&lt;='MPLH COMPS'!$C$11),'MPLH COMPS'!$F$11&amp;" - "&amp;'MPLH COMPS'!$G$11,
IF(AND(BH16="CONVENIENCE",$BI16&gt;='MPLH COMPS'!$B$12,$BI16&lt;='MPLH COMPS'!$C$12),'MPLH COMPS'!$F$12&amp;" - "&amp;'MPLH COMPS'!$G$12,
IF(AND(BH16="CONVENIENCE",$BI16&gt;='MPLH COMPS'!$B$13,$BI16&lt;='MPLH COMPS'!$C$13),'MPLH COMPS'!$F$13&amp;" - "&amp;'MPLH COMPS'!$G$13,
""))))))))))))))))))))))</f>
        <v/>
      </c>
      <c r="BM16" s="31"/>
      <c r="BN16" s="113"/>
      <c r="BO16" s="115">
        <f t="shared" si="23"/>
        <v>0</v>
      </c>
      <c r="BP16" s="117">
        <f t="shared" si="24"/>
        <v>0</v>
      </c>
      <c r="BQ16" s="117">
        <f t="shared" si="25"/>
        <v>0</v>
      </c>
      <c r="BR16" s="116">
        <f t="shared" si="26"/>
        <v>0</v>
      </c>
      <c r="BS16" s="115">
        <f t="shared" si="27"/>
        <v>0</v>
      </c>
      <c r="BT16" s="117">
        <f t="shared" si="28"/>
        <v>0</v>
      </c>
      <c r="BU16" s="116">
        <f t="shared" si="29"/>
        <v>0</v>
      </c>
      <c r="BV16" s="115">
        <f t="shared" si="30"/>
        <v>0</v>
      </c>
      <c r="BW16" s="117">
        <f t="shared" si="31"/>
        <v>0</v>
      </c>
      <c r="BX16" s="116">
        <f t="shared" si="34"/>
        <v>0</v>
      </c>
      <c r="BY16" s="118">
        <f t="shared" si="33"/>
        <v>0</v>
      </c>
    </row>
    <row r="17" spans="1:77" s="86" customFormat="1" ht="20.75" customHeight="1" x14ac:dyDescent="0.2">
      <c r="A17" s="74" t="s">
        <v>67</v>
      </c>
      <c r="B17" s="120" t="b">
        <v>0</v>
      </c>
      <c r="C17" s="75"/>
      <c r="D17" s="159">
        <f t="shared" si="0"/>
        <v>0</v>
      </c>
      <c r="E17" s="96"/>
      <c r="F17" s="76"/>
      <c r="G17" s="77"/>
      <c r="H17" s="77"/>
      <c r="I17" s="39">
        <f t="shared" si="3"/>
        <v>0</v>
      </c>
      <c r="J17" s="98">
        <f>IF($F17=0,0,IF($B17=FALSE,ROUND($F17/$I17,4),
IF(AND($B17=TRUE,C17=0,ROUND($F17/$I17,4)&gt;=0.4),MIN(1,ROUND(($F17/$I17)*'FEDERAL RATES (HIDDEN)'!$C$2,4)),
IF(AND($B17=TRUE,C17=0,ROUND($F17/$I17,4)&lt;0.4),ROUND($F17/$I17,4),
IF(ROUND((SUMIFS($F:$F,$B:$B,TRUE,$C:$C,$C17)/SUMIFS($I:$I,$B:$B,TRUE,$C:$C,$C17)),4)&gt;=0.4,
MIN(1,ROUND((SUMIFS($F:$F,$B:$B,TRUE,$C:$C,$C17)/SUMIFS($I:$I,$B:$B,TRUE,$C:$C,$C17))*'FEDERAL RATES (HIDDEN)'!$C$2,4)),
ROUND((SUMIFS($F:$F,$B:$B,TRUE,$C:$C,$C17)/SUMIFS($I:$I,$B:$B,TRUE,$C:$C,$C17)),4))))))</f>
        <v>0</v>
      </c>
      <c r="K17" s="89">
        <f t="shared" si="4"/>
        <v>0</v>
      </c>
      <c r="L17" s="99">
        <f t="shared" si="5"/>
        <v>0</v>
      </c>
      <c r="M17" s="68">
        <v>1</v>
      </c>
      <c r="N17" s="87">
        <f t="shared" si="1"/>
        <v>0</v>
      </c>
      <c r="O17" s="68"/>
      <c r="P17" s="38">
        <f t="shared" si="6"/>
        <v>0</v>
      </c>
      <c r="Q17" s="38">
        <f t="shared" si="7"/>
        <v>0</v>
      </c>
      <c r="R17" s="38">
        <f t="shared" si="8"/>
        <v>0</v>
      </c>
      <c r="S17" s="87">
        <f t="shared" si="9"/>
        <v>0</v>
      </c>
      <c r="T17" s="69"/>
      <c r="U17" s="38">
        <f t="shared" si="10"/>
        <v>0</v>
      </c>
      <c r="V17" s="38">
        <f t="shared" si="11"/>
        <v>0</v>
      </c>
      <c r="W17" s="38">
        <f t="shared" si="12"/>
        <v>0</v>
      </c>
      <c r="X17" s="87">
        <f t="shared" si="13"/>
        <v>0</v>
      </c>
      <c r="Y17" s="69"/>
      <c r="Z17" s="38">
        <f t="shared" si="14"/>
        <v>0</v>
      </c>
      <c r="AA17" s="38">
        <f t="shared" si="15"/>
        <v>0</v>
      </c>
      <c r="AB17" s="38">
        <f t="shared" si="16"/>
        <v>0</v>
      </c>
      <c r="AC17" s="87">
        <f t="shared" si="17"/>
        <v>0</v>
      </c>
      <c r="AD17" s="69"/>
      <c r="AE17" s="38">
        <f t="shared" si="18"/>
        <v>0</v>
      </c>
      <c r="AF17" s="38">
        <f t="shared" si="19"/>
        <v>0</v>
      </c>
      <c r="AG17" s="38">
        <f t="shared" si="20"/>
        <v>0</v>
      </c>
      <c r="AH17" s="87">
        <f t="shared" si="21"/>
        <v>0</v>
      </c>
      <c r="AI17" s="69"/>
      <c r="AJ17" s="39">
        <f t="shared" si="22"/>
        <v>0</v>
      </c>
      <c r="AK17" s="106"/>
      <c r="AL17" s="91"/>
      <c r="AM17" s="107"/>
      <c r="AN17" s="106"/>
      <c r="AO17" s="91"/>
      <c r="AP17" s="107"/>
      <c r="AQ17" s="106"/>
      <c r="AR17" s="91"/>
      <c r="AS17" s="107"/>
      <c r="AT17" s="106"/>
      <c r="AU17" s="91"/>
      <c r="AV17" s="107"/>
      <c r="AW17" s="106"/>
      <c r="AX17" s="107"/>
      <c r="AY17" s="106"/>
      <c r="AZ17" s="107"/>
      <c r="BA17" s="108"/>
      <c r="BB17" s="106"/>
      <c r="BC17" s="91"/>
      <c r="BD17" s="91"/>
      <c r="BE17" s="91"/>
      <c r="BF17" s="107"/>
      <c r="BG17" s="70"/>
      <c r="BH17" s="61"/>
      <c r="BI17" s="38">
        <f xml:space="preserve">
(P17*(2/3))+
(X17*(1/3))+
(AC17)+
(AH17)+
((AJ17)/(AZ17+'FEDERAL RATES (HIDDEN)'!$C$20))</f>
        <v>0</v>
      </c>
      <c r="BJ17" s="65"/>
      <c r="BK17" s="63">
        <f t="shared" si="2"/>
        <v>0</v>
      </c>
      <c r="BL17" s="88" t="str">
        <f>IF(AND(BH17="CONVENTIONAL",$BI17&gt;='MPLH COMPS'!$B$3,$BI17&lt;='MPLH COMPS'!$C$3),'MPLH COMPS'!$D$3&amp;" - "&amp;'MPLH COMPS'!$E$3,
IF(AND(BH17="CONVENTIONAL",$BI17&gt;='MPLH COMPS'!$B$4,$BI17&lt;='MPLH COMPS'!$C$4),'MPLH COMPS'!$D$4&amp;" - "&amp;'MPLH COMPS'!$E$4,
IF(AND(BH17="CONVENTIONAL",$BI17&gt;='MPLH COMPS'!$B$5,$BI17&lt;='MPLH COMPS'!$C$5),'MPLH COMPS'!$D$5&amp;" - "&amp;'MPLH COMPS'!$E$5,
IF(AND(BH17="CONVENTIONAL",$BI17&gt;='MPLH COMPS'!$B$6,$BI17&lt;='MPLH COMPS'!$C$6),'MPLH COMPS'!$D$6&amp;" - "&amp;'MPLH COMPS'!$E$6,
IF(AND(BH17="CONVENTIONAL",$BI17&gt;='MPLH COMPS'!$B$7,$BI17&lt;='MPLH COMPS'!$C$7),'MPLH COMPS'!$D$7&amp;" - "&amp;'MPLH COMPS'!$E$7,
IF(AND(BH17="CONVENTIONAL",$BI17&gt;='MPLH COMPS'!$B$8,$BI17&lt;='MPLH COMPS'!$C$8),'MPLH COMPS'!$D$8&amp;" - "&amp;'MPLH COMPS'!$E$8,
IF(AND(BH17="CONVENTIONAL",$BI17&gt;='MPLH COMPS'!$B$9,$BI17&lt;='MPLH COMPS'!$C$9),'MPLH COMPS'!$D$9&amp;" - "&amp;'MPLH COMPS'!$E$9,
IF(AND(BH17="CONVENTIONAL",$BI17&gt;='MPLH COMPS'!$B$10,$BI17&lt;='MPLH COMPS'!$C$10),'MPLH COMPS'!$D$10&amp;" - "&amp;'MPLH COMPS'!$E$10,
IF(AND(BH17="CONVENTIONAL",$BI17&gt;='MPLH COMPS'!$B$11,$BI17&lt;='MPLH COMPS'!$C$11),'MPLH COMPS'!$D$11&amp;" - "&amp;'MPLH COMPS'!$E$11,
IF(AND(BH17="CONVENTIONAL",$BI17&gt;='MPLH COMPS'!$B$12,$BI17&lt;='MPLH COMPS'!$C$12),'MPLH COMPS'!$D$12&amp;" - "&amp;'MPLH COMPS'!$E$12,
IF(AND(BH17="CONVENTIONAL",$BI17&gt;='MPLH COMPS'!$B$13,$BI17&lt;='MPLH COMPS'!$C$13),'MPLH COMPS'!$D$13&amp;" - "&amp;'MPLH COMPS'!$E$13,
IF(AND(BH17="CONVENIENCE",$BI17&gt;='MPLH COMPS'!$B$3,$BI17&lt;='MPLH COMPS'!$C$3),'MPLH COMPS'!$F$3&amp;" - "&amp;'MPLH COMPS'!$G$3,
IF(AND(BH17="CONVENIENCE",$BI17&gt;='MPLH COMPS'!$B$4,$BI17&lt;='MPLH COMPS'!$C$4),'MPLH COMPS'!$F$4&amp;" - "&amp;'MPLH COMPS'!$G$4,
IF(AND(BH17="CONVENIENCE",$BI17&gt;='MPLH COMPS'!$B$5,$BI17&lt;='MPLH COMPS'!$C$5),'MPLH COMPS'!$F$5&amp;" - "&amp;'MPLH COMPS'!$G$5,
IF(AND(BH17="CONVENIENCE",$BI17&gt;='MPLH COMPS'!$B$6,$BI17&lt;='MPLH COMPS'!$C$6),'MPLH COMPS'!$F$6&amp;" - "&amp;'MPLH COMPS'!$G$6,
IF(AND(BH17="CONVENIENCE",$BI17&gt;='MPLH COMPS'!$B$7,$BI17&lt;='MPLH COMPS'!$C$7),'MPLH COMPS'!$F$7&amp;" - "&amp;'MPLH COMPS'!$G$7,
IF(AND(BH17="CONVENIENCE",$BI17&gt;='MPLH COMPS'!$B$8,$BI17&lt;='MPLH COMPS'!$C$8),'MPLH COMPS'!$F$8&amp;" - "&amp;'MPLH COMPS'!$G$8,
IF(AND(BH17="CONVENIENCE",$BI17&gt;='MPLH COMPS'!$B$9,$BI17&lt;='MPLH COMPS'!$C$9),'MPLH COMPS'!$F$9&amp;" - "&amp;'MPLH COMPS'!$G$9,
IF(AND(BH17="CONVENIENCE",$BI17&gt;='MPLH COMPS'!$B$10,$BI17&lt;='MPLH COMPS'!$C$10),'MPLH COMPS'!$F$10&amp;" - "&amp;'MPLH COMPS'!$G$10,
IF(AND(BH17="CONVENIENCE",$BI17&gt;='MPLH COMPS'!$B$11,$BI17&lt;='MPLH COMPS'!$C$11),'MPLH COMPS'!$F$11&amp;" - "&amp;'MPLH COMPS'!$G$11,
IF(AND(BH17="CONVENIENCE",$BI17&gt;='MPLH COMPS'!$B$12,$BI17&lt;='MPLH COMPS'!$C$12),'MPLH COMPS'!$F$12&amp;" - "&amp;'MPLH COMPS'!$G$12,
IF(AND(BH17="CONVENIENCE",$BI17&gt;='MPLH COMPS'!$B$13,$BI17&lt;='MPLH COMPS'!$C$13),'MPLH COMPS'!$F$13&amp;" - "&amp;'MPLH COMPS'!$G$13,
""))))))))))))))))))))))</f>
        <v/>
      </c>
      <c r="BM17" s="31"/>
      <c r="BN17" s="113"/>
      <c r="BO17" s="115">
        <f t="shared" si="23"/>
        <v>0</v>
      </c>
      <c r="BP17" s="117">
        <f t="shared" si="24"/>
        <v>0</v>
      </c>
      <c r="BQ17" s="117">
        <f t="shared" si="25"/>
        <v>0</v>
      </c>
      <c r="BR17" s="116">
        <f t="shared" si="26"/>
        <v>0</v>
      </c>
      <c r="BS17" s="115">
        <f t="shared" si="27"/>
        <v>0</v>
      </c>
      <c r="BT17" s="117">
        <f t="shared" si="28"/>
        <v>0</v>
      </c>
      <c r="BU17" s="116">
        <f t="shared" si="29"/>
        <v>0</v>
      </c>
      <c r="BV17" s="115">
        <f t="shared" si="30"/>
        <v>0</v>
      </c>
      <c r="BW17" s="117">
        <f t="shared" si="31"/>
        <v>0</v>
      </c>
      <c r="BX17" s="116">
        <f t="shared" si="34"/>
        <v>0</v>
      </c>
      <c r="BY17" s="118">
        <f t="shared" si="33"/>
        <v>0</v>
      </c>
    </row>
    <row r="18" spans="1:77" s="86" customFormat="1" ht="20.75" customHeight="1" x14ac:dyDescent="0.2">
      <c r="A18" s="74" t="s">
        <v>68</v>
      </c>
      <c r="B18" s="120" t="b">
        <v>0</v>
      </c>
      <c r="C18" s="75"/>
      <c r="D18" s="159">
        <f t="shared" si="0"/>
        <v>0</v>
      </c>
      <c r="E18" s="96"/>
      <c r="F18" s="76"/>
      <c r="G18" s="77"/>
      <c r="H18" s="77"/>
      <c r="I18" s="39">
        <f t="shared" si="3"/>
        <v>0</v>
      </c>
      <c r="J18" s="98">
        <f>IF($F18=0,0,IF($B18=FALSE,ROUND($F18/$I18,4),
IF(AND($B18=TRUE,C18=0,ROUND($F18/$I18,4)&gt;=0.4),MIN(1,ROUND(($F18/$I18)*'FEDERAL RATES (HIDDEN)'!$C$2,4)),
IF(AND($B18=TRUE,C18=0,ROUND($F18/$I18,4)&lt;0.4),ROUND($F18/$I18,4),
IF(ROUND((SUMIFS($F:$F,$B:$B,TRUE,$C:$C,$C18)/SUMIFS($I:$I,$B:$B,TRUE,$C:$C,$C18)),4)&gt;=0.4,
MIN(1,ROUND((SUMIFS($F:$F,$B:$B,TRUE,$C:$C,$C18)/SUMIFS($I:$I,$B:$B,TRUE,$C:$C,$C18))*'FEDERAL RATES (HIDDEN)'!$C$2,4)),
ROUND((SUMIFS($F:$F,$B:$B,TRUE,$C:$C,$C18)/SUMIFS($I:$I,$B:$B,TRUE,$C:$C,$C18)),4))))))</f>
        <v>0</v>
      </c>
      <c r="K18" s="89">
        <f t="shared" si="4"/>
        <v>0</v>
      </c>
      <c r="L18" s="99">
        <f t="shared" si="5"/>
        <v>0</v>
      </c>
      <c r="M18" s="68">
        <v>1</v>
      </c>
      <c r="N18" s="87">
        <f t="shared" si="1"/>
        <v>0</v>
      </c>
      <c r="O18" s="68"/>
      <c r="P18" s="38">
        <f t="shared" si="6"/>
        <v>0</v>
      </c>
      <c r="Q18" s="38">
        <f t="shared" si="7"/>
        <v>0</v>
      </c>
      <c r="R18" s="38">
        <f t="shared" si="8"/>
        <v>0</v>
      </c>
      <c r="S18" s="87">
        <f t="shared" si="9"/>
        <v>0</v>
      </c>
      <c r="T18" s="69"/>
      <c r="U18" s="38">
        <f t="shared" si="10"/>
        <v>0</v>
      </c>
      <c r="V18" s="38">
        <f t="shared" si="11"/>
        <v>0</v>
      </c>
      <c r="W18" s="38">
        <f t="shared" si="12"/>
        <v>0</v>
      </c>
      <c r="X18" s="87">
        <f t="shared" si="13"/>
        <v>0</v>
      </c>
      <c r="Y18" s="69"/>
      <c r="Z18" s="38">
        <f t="shared" si="14"/>
        <v>0</v>
      </c>
      <c r="AA18" s="38">
        <f t="shared" si="15"/>
        <v>0</v>
      </c>
      <c r="AB18" s="38">
        <f t="shared" si="16"/>
        <v>0</v>
      </c>
      <c r="AC18" s="87">
        <f t="shared" si="17"/>
        <v>0</v>
      </c>
      <c r="AD18" s="69"/>
      <c r="AE18" s="38">
        <f t="shared" si="18"/>
        <v>0</v>
      </c>
      <c r="AF18" s="38">
        <f t="shared" si="19"/>
        <v>0</v>
      </c>
      <c r="AG18" s="38">
        <f t="shared" si="20"/>
        <v>0</v>
      </c>
      <c r="AH18" s="87">
        <f t="shared" si="21"/>
        <v>0</v>
      </c>
      <c r="AI18" s="69"/>
      <c r="AJ18" s="39">
        <f t="shared" si="22"/>
        <v>0</v>
      </c>
      <c r="AK18" s="106"/>
      <c r="AL18" s="91"/>
      <c r="AM18" s="107"/>
      <c r="AN18" s="106"/>
      <c r="AO18" s="91"/>
      <c r="AP18" s="107"/>
      <c r="AQ18" s="106"/>
      <c r="AR18" s="91"/>
      <c r="AS18" s="107"/>
      <c r="AT18" s="106"/>
      <c r="AU18" s="91"/>
      <c r="AV18" s="107"/>
      <c r="AW18" s="106"/>
      <c r="AX18" s="107"/>
      <c r="AY18" s="106"/>
      <c r="AZ18" s="107"/>
      <c r="BA18" s="108"/>
      <c r="BB18" s="106"/>
      <c r="BC18" s="91"/>
      <c r="BD18" s="91"/>
      <c r="BE18" s="91"/>
      <c r="BF18" s="107"/>
      <c r="BG18" s="70"/>
      <c r="BH18" s="61"/>
      <c r="BI18" s="38">
        <f xml:space="preserve">
(P18*(2/3))+
(X18*(1/3))+
(AC18)+
(AH18)+
((AJ18)/(AZ18+'FEDERAL RATES (HIDDEN)'!$C$20))</f>
        <v>0</v>
      </c>
      <c r="BJ18" s="65"/>
      <c r="BK18" s="63">
        <f t="shared" si="2"/>
        <v>0</v>
      </c>
      <c r="BL18" s="88" t="str">
        <f>IF(AND(BH18="CONVENTIONAL",$BI18&gt;='MPLH COMPS'!$B$3,$BI18&lt;='MPLH COMPS'!$C$3),'MPLH COMPS'!$D$3&amp;" - "&amp;'MPLH COMPS'!$E$3,
IF(AND(BH18="CONVENTIONAL",$BI18&gt;='MPLH COMPS'!$B$4,$BI18&lt;='MPLH COMPS'!$C$4),'MPLH COMPS'!$D$4&amp;" - "&amp;'MPLH COMPS'!$E$4,
IF(AND(BH18="CONVENTIONAL",$BI18&gt;='MPLH COMPS'!$B$5,$BI18&lt;='MPLH COMPS'!$C$5),'MPLH COMPS'!$D$5&amp;" - "&amp;'MPLH COMPS'!$E$5,
IF(AND(BH18="CONVENTIONAL",$BI18&gt;='MPLH COMPS'!$B$6,$BI18&lt;='MPLH COMPS'!$C$6),'MPLH COMPS'!$D$6&amp;" - "&amp;'MPLH COMPS'!$E$6,
IF(AND(BH18="CONVENTIONAL",$BI18&gt;='MPLH COMPS'!$B$7,$BI18&lt;='MPLH COMPS'!$C$7),'MPLH COMPS'!$D$7&amp;" - "&amp;'MPLH COMPS'!$E$7,
IF(AND(BH18="CONVENTIONAL",$BI18&gt;='MPLH COMPS'!$B$8,$BI18&lt;='MPLH COMPS'!$C$8),'MPLH COMPS'!$D$8&amp;" - "&amp;'MPLH COMPS'!$E$8,
IF(AND(BH18="CONVENTIONAL",$BI18&gt;='MPLH COMPS'!$B$9,$BI18&lt;='MPLH COMPS'!$C$9),'MPLH COMPS'!$D$9&amp;" - "&amp;'MPLH COMPS'!$E$9,
IF(AND(BH18="CONVENTIONAL",$BI18&gt;='MPLH COMPS'!$B$10,$BI18&lt;='MPLH COMPS'!$C$10),'MPLH COMPS'!$D$10&amp;" - "&amp;'MPLH COMPS'!$E$10,
IF(AND(BH18="CONVENTIONAL",$BI18&gt;='MPLH COMPS'!$B$11,$BI18&lt;='MPLH COMPS'!$C$11),'MPLH COMPS'!$D$11&amp;" - "&amp;'MPLH COMPS'!$E$11,
IF(AND(BH18="CONVENTIONAL",$BI18&gt;='MPLH COMPS'!$B$12,$BI18&lt;='MPLH COMPS'!$C$12),'MPLH COMPS'!$D$12&amp;" - "&amp;'MPLH COMPS'!$E$12,
IF(AND(BH18="CONVENTIONAL",$BI18&gt;='MPLH COMPS'!$B$13,$BI18&lt;='MPLH COMPS'!$C$13),'MPLH COMPS'!$D$13&amp;" - "&amp;'MPLH COMPS'!$E$13,
IF(AND(BH18="CONVENIENCE",$BI18&gt;='MPLH COMPS'!$B$3,$BI18&lt;='MPLH COMPS'!$C$3),'MPLH COMPS'!$F$3&amp;" - "&amp;'MPLH COMPS'!$G$3,
IF(AND(BH18="CONVENIENCE",$BI18&gt;='MPLH COMPS'!$B$4,$BI18&lt;='MPLH COMPS'!$C$4),'MPLH COMPS'!$F$4&amp;" - "&amp;'MPLH COMPS'!$G$4,
IF(AND(BH18="CONVENIENCE",$BI18&gt;='MPLH COMPS'!$B$5,$BI18&lt;='MPLH COMPS'!$C$5),'MPLH COMPS'!$F$5&amp;" - "&amp;'MPLH COMPS'!$G$5,
IF(AND(BH18="CONVENIENCE",$BI18&gt;='MPLH COMPS'!$B$6,$BI18&lt;='MPLH COMPS'!$C$6),'MPLH COMPS'!$F$6&amp;" - "&amp;'MPLH COMPS'!$G$6,
IF(AND(BH18="CONVENIENCE",$BI18&gt;='MPLH COMPS'!$B$7,$BI18&lt;='MPLH COMPS'!$C$7),'MPLH COMPS'!$F$7&amp;" - "&amp;'MPLH COMPS'!$G$7,
IF(AND(BH18="CONVENIENCE",$BI18&gt;='MPLH COMPS'!$B$8,$BI18&lt;='MPLH COMPS'!$C$8),'MPLH COMPS'!$F$8&amp;" - "&amp;'MPLH COMPS'!$G$8,
IF(AND(BH18="CONVENIENCE",$BI18&gt;='MPLH COMPS'!$B$9,$BI18&lt;='MPLH COMPS'!$C$9),'MPLH COMPS'!$F$9&amp;" - "&amp;'MPLH COMPS'!$G$9,
IF(AND(BH18="CONVENIENCE",$BI18&gt;='MPLH COMPS'!$B$10,$BI18&lt;='MPLH COMPS'!$C$10),'MPLH COMPS'!$F$10&amp;" - "&amp;'MPLH COMPS'!$G$10,
IF(AND(BH18="CONVENIENCE",$BI18&gt;='MPLH COMPS'!$B$11,$BI18&lt;='MPLH COMPS'!$C$11),'MPLH COMPS'!$F$11&amp;" - "&amp;'MPLH COMPS'!$G$11,
IF(AND(BH18="CONVENIENCE",$BI18&gt;='MPLH COMPS'!$B$12,$BI18&lt;='MPLH COMPS'!$C$12),'MPLH COMPS'!$F$12&amp;" - "&amp;'MPLH COMPS'!$G$12,
IF(AND(BH18="CONVENIENCE",$BI18&gt;='MPLH COMPS'!$B$13,$BI18&lt;='MPLH COMPS'!$C$13),'MPLH COMPS'!$F$13&amp;" - "&amp;'MPLH COMPS'!$G$13,
""))))))))))))))))))))))</f>
        <v/>
      </c>
      <c r="BM18" s="31"/>
      <c r="BN18" s="113"/>
      <c r="BO18" s="115">
        <f t="shared" si="23"/>
        <v>0</v>
      </c>
      <c r="BP18" s="117">
        <f t="shared" si="24"/>
        <v>0</v>
      </c>
      <c r="BQ18" s="117">
        <f t="shared" si="25"/>
        <v>0</v>
      </c>
      <c r="BR18" s="116">
        <f t="shared" si="26"/>
        <v>0</v>
      </c>
      <c r="BS18" s="115">
        <f t="shared" si="27"/>
        <v>0</v>
      </c>
      <c r="BT18" s="117">
        <f t="shared" si="28"/>
        <v>0</v>
      </c>
      <c r="BU18" s="116">
        <f t="shared" si="29"/>
        <v>0</v>
      </c>
      <c r="BV18" s="115">
        <f t="shared" si="30"/>
        <v>0</v>
      </c>
      <c r="BW18" s="117">
        <f t="shared" si="31"/>
        <v>0</v>
      </c>
      <c r="BX18" s="116">
        <f t="shared" si="34"/>
        <v>0</v>
      </c>
      <c r="BY18" s="118">
        <f t="shared" si="33"/>
        <v>0</v>
      </c>
    </row>
    <row r="19" spans="1:77" ht="20.75" customHeight="1" x14ac:dyDescent="0.2">
      <c r="A19" s="74" t="s">
        <v>69</v>
      </c>
      <c r="B19" s="120" t="b">
        <v>0</v>
      </c>
      <c r="C19" s="75"/>
      <c r="D19" s="159">
        <f t="shared" ref="D19:D82" si="35">COUNTIFS(C:C,C19)</f>
        <v>0</v>
      </c>
      <c r="E19" s="96"/>
      <c r="F19" s="76"/>
      <c r="G19" s="77"/>
      <c r="H19" s="77"/>
      <c r="I19" s="39">
        <f t="shared" ref="I19:I82" si="36">SUM(F19:H19)</f>
        <v>0</v>
      </c>
      <c r="J19" s="98">
        <f>IF($F19=0,0,IF($B19=FALSE,ROUND($F19/$I19,4),
IF(AND($B19=TRUE,C19=0,ROUND($F19/$I19,4)&gt;=0.4),MIN(1,ROUND(($F19/$I19)*'FEDERAL RATES (HIDDEN)'!$C$2,4)),
IF(AND($B19=TRUE,C19=0,ROUND($F19/$I19,4)&lt;0.4),ROUND($F19/$I19,4),
IF(ROUND((SUMIFS($F:$F,$B:$B,TRUE,$C:$C,$C19)/SUMIFS($I:$I,$B:$B,TRUE,$C:$C,$C19)),4)&gt;=0.4,
MIN(1,ROUND((SUMIFS($F:$F,$B:$B,TRUE,$C:$C,$C19)/SUMIFS($I:$I,$B:$B,TRUE,$C:$C,$C19))*'FEDERAL RATES (HIDDEN)'!$C$2,4)),
ROUND((SUMIFS($F:$F,$B:$B,TRUE,$C:$C,$C19)/SUMIFS($I:$I,$B:$B,TRUE,$C:$C,$C19)),4))))))</f>
        <v>0</v>
      </c>
      <c r="K19" s="89">
        <f t="shared" si="4"/>
        <v>0</v>
      </c>
      <c r="L19" s="99">
        <f t="shared" si="5"/>
        <v>0</v>
      </c>
      <c r="M19" s="68">
        <v>1</v>
      </c>
      <c r="N19" s="87">
        <f t="shared" si="1"/>
        <v>0</v>
      </c>
      <c r="O19" s="68"/>
      <c r="P19" s="38">
        <f t="shared" si="6"/>
        <v>0</v>
      </c>
      <c r="Q19" s="38">
        <f t="shared" si="7"/>
        <v>0</v>
      </c>
      <c r="R19" s="38">
        <f t="shared" si="8"/>
        <v>0</v>
      </c>
      <c r="S19" s="87">
        <f t="shared" si="9"/>
        <v>0</v>
      </c>
      <c r="T19" s="69"/>
      <c r="U19" s="38">
        <f t="shared" si="10"/>
        <v>0</v>
      </c>
      <c r="V19" s="38">
        <f t="shared" si="11"/>
        <v>0</v>
      </c>
      <c r="W19" s="38">
        <f t="shared" si="12"/>
        <v>0</v>
      </c>
      <c r="X19" s="87">
        <f t="shared" si="13"/>
        <v>0</v>
      </c>
      <c r="Y19" s="69"/>
      <c r="Z19" s="38">
        <f t="shared" si="14"/>
        <v>0</v>
      </c>
      <c r="AA19" s="38">
        <f t="shared" si="15"/>
        <v>0</v>
      </c>
      <c r="AB19" s="38">
        <f t="shared" si="16"/>
        <v>0</v>
      </c>
      <c r="AC19" s="87">
        <f t="shared" si="17"/>
        <v>0</v>
      </c>
      <c r="AD19" s="69"/>
      <c r="AE19" s="38">
        <f t="shared" si="18"/>
        <v>0</v>
      </c>
      <c r="AF19" s="38">
        <f t="shared" si="19"/>
        <v>0</v>
      </c>
      <c r="AG19" s="38">
        <f t="shared" si="20"/>
        <v>0</v>
      </c>
      <c r="AH19" s="87">
        <f t="shared" si="21"/>
        <v>0</v>
      </c>
      <c r="AI19" s="69"/>
      <c r="AJ19" s="39">
        <f t="shared" si="22"/>
        <v>0</v>
      </c>
      <c r="AK19" s="106"/>
      <c r="AL19" s="91"/>
      <c r="AM19" s="107"/>
      <c r="AN19" s="106"/>
      <c r="AO19" s="91"/>
      <c r="AP19" s="107"/>
      <c r="AQ19" s="106"/>
      <c r="AR19" s="91"/>
      <c r="AS19" s="107"/>
      <c r="AT19" s="106"/>
      <c r="AU19" s="91"/>
      <c r="AV19" s="107"/>
      <c r="AW19" s="106"/>
      <c r="AX19" s="107"/>
      <c r="AY19" s="106"/>
      <c r="AZ19" s="107"/>
      <c r="BA19" s="108"/>
      <c r="BB19" s="106"/>
      <c r="BC19" s="91"/>
      <c r="BD19" s="91"/>
      <c r="BE19" s="91"/>
      <c r="BF19" s="107"/>
      <c r="BG19" s="70"/>
      <c r="BH19" s="61"/>
      <c r="BI19" s="38">
        <f xml:space="preserve">
(P19*(2/3))+
(X19*(1/3))+
(AC19)+
(AH19)+
((AJ19)/(AZ19+'FEDERAL RATES (HIDDEN)'!$C$20))</f>
        <v>0</v>
      </c>
      <c r="BJ19" s="65"/>
      <c r="BK19" s="63">
        <f t="shared" ref="BK19:BK82" si="37">IF(OR(BJ19=0,BI19=0),0,BI19/BJ19)</f>
        <v>0</v>
      </c>
      <c r="BL19" s="88" t="str">
        <f>IF(AND(BH19="CONVENTIONAL",$BI19&gt;='MPLH COMPS'!$B$3,$BI19&lt;='MPLH COMPS'!$C$3),'MPLH COMPS'!$D$3&amp;" - "&amp;'MPLH COMPS'!$E$3,
IF(AND(BH19="CONVENTIONAL",$BI19&gt;='MPLH COMPS'!$B$4,$BI19&lt;='MPLH COMPS'!$C$4),'MPLH COMPS'!$D$4&amp;" - "&amp;'MPLH COMPS'!$E$4,
IF(AND(BH19="CONVENTIONAL",$BI19&gt;='MPLH COMPS'!$B$5,$BI19&lt;='MPLH COMPS'!$C$5),'MPLH COMPS'!$D$5&amp;" - "&amp;'MPLH COMPS'!$E$5,
IF(AND(BH19="CONVENTIONAL",$BI19&gt;='MPLH COMPS'!$B$6,$BI19&lt;='MPLH COMPS'!$C$6),'MPLH COMPS'!$D$6&amp;" - "&amp;'MPLH COMPS'!$E$6,
IF(AND(BH19="CONVENTIONAL",$BI19&gt;='MPLH COMPS'!$B$7,$BI19&lt;='MPLH COMPS'!$C$7),'MPLH COMPS'!$D$7&amp;" - "&amp;'MPLH COMPS'!$E$7,
IF(AND(BH19="CONVENTIONAL",$BI19&gt;='MPLH COMPS'!$B$8,$BI19&lt;='MPLH COMPS'!$C$8),'MPLH COMPS'!$D$8&amp;" - "&amp;'MPLH COMPS'!$E$8,
IF(AND(BH19="CONVENTIONAL",$BI19&gt;='MPLH COMPS'!$B$9,$BI19&lt;='MPLH COMPS'!$C$9),'MPLH COMPS'!$D$9&amp;" - "&amp;'MPLH COMPS'!$E$9,
IF(AND(BH19="CONVENTIONAL",$BI19&gt;='MPLH COMPS'!$B$10,$BI19&lt;='MPLH COMPS'!$C$10),'MPLH COMPS'!$D$10&amp;" - "&amp;'MPLH COMPS'!$E$10,
IF(AND(BH19="CONVENTIONAL",$BI19&gt;='MPLH COMPS'!$B$11,$BI19&lt;='MPLH COMPS'!$C$11),'MPLH COMPS'!$D$11&amp;" - "&amp;'MPLH COMPS'!$E$11,
IF(AND(BH19="CONVENTIONAL",$BI19&gt;='MPLH COMPS'!$B$12,$BI19&lt;='MPLH COMPS'!$C$12),'MPLH COMPS'!$D$12&amp;" - "&amp;'MPLH COMPS'!$E$12,
IF(AND(BH19="CONVENTIONAL",$BI19&gt;='MPLH COMPS'!$B$13,$BI19&lt;='MPLH COMPS'!$C$13),'MPLH COMPS'!$D$13&amp;" - "&amp;'MPLH COMPS'!$E$13,
IF(AND(BH19="CONVENIENCE",$BI19&gt;='MPLH COMPS'!$B$3,$BI19&lt;='MPLH COMPS'!$C$3),'MPLH COMPS'!$F$3&amp;" - "&amp;'MPLH COMPS'!$G$3,
IF(AND(BH19="CONVENIENCE",$BI19&gt;='MPLH COMPS'!$B$4,$BI19&lt;='MPLH COMPS'!$C$4),'MPLH COMPS'!$F$4&amp;" - "&amp;'MPLH COMPS'!$G$4,
IF(AND(BH19="CONVENIENCE",$BI19&gt;='MPLH COMPS'!$B$5,$BI19&lt;='MPLH COMPS'!$C$5),'MPLH COMPS'!$F$5&amp;" - "&amp;'MPLH COMPS'!$G$5,
IF(AND(BH19="CONVENIENCE",$BI19&gt;='MPLH COMPS'!$B$6,$BI19&lt;='MPLH COMPS'!$C$6),'MPLH COMPS'!$F$6&amp;" - "&amp;'MPLH COMPS'!$G$6,
IF(AND(BH19="CONVENIENCE",$BI19&gt;='MPLH COMPS'!$B$7,$BI19&lt;='MPLH COMPS'!$C$7),'MPLH COMPS'!$F$7&amp;" - "&amp;'MPLH COMPS'!$G$7,
IF(AND(BH19="CONVENIENCE",$BI19&gt;='MPLH COMPS'!$B$8,$BI19&lt;='MPLH COMPS'!$C$8),'MPLH COMPS'!$F$8&amp;" - "&amp;'MPLH COMPS'!$G$8,
IF(AND(BH19="CONVENIENCE",$BI19&gt;='MPLH COMPS'!$B$9,$BI19&lt;='MPLH COMPS'!$C$9),'MPLH COMPS'!$F$9&amp;" - "&amp;'MPLH COMPS'!$G$9,
IF(AND(BH19="CONVENIENCE",$BI19&gt;='MPLH COMPS'!$B$10,$BI19&lt;='MPLH COMPS'!$C$10),'MPLH COMPS'!$F$10&amp;" - "&amp;'MPLH COMPS'!$G$10,
IF(AND(BH19="CONVENIENCE",$BI19&gt;='MPLH COMPS'!$B$11,$BI19&lt;='MPLH COMPS'!$C$11),'MPLH COMPS'!$F$11&amp;" - "&amp;'MPLH COMPS'!$G$11,
IF(AND(BH19="CONVENIENCE",$BI19&gt;='MPLH COMPS'!$B$12,$BI19&lt;='MPLH COMPS'!$C$12),'MPLH COMPS'!$F$12&amp;" - "&amp;'MPLH COMPS'!$G$12,
IF(AND(BH19="CONVENIENCE",$BI19&gt;='MPLH COMPS'!$B$13,$BI19&lt;='MPLH COMPS'!$C$13),'MPLH COMPS'!$F$13&amp;" - "&amp;'MPLH COMPS'!$G$13,
""))))))))))))))))))))))</f>
        <v/>
      </c>
      <c r="BM19" s="31"/>
      <c r="BN19" s="113"/>
      <c r="BO19" s="115">
        <f t="shared" si="23"/>
        <v>0</v>
      </c>
      <c r="BP19" s="117">
        <f t="shared" si="24"/>
        <v>0</v>
      </c>
      <c r="BQ19" s="117">
        <f t="shared" si="25"/>
        <v>0</v>
      </c>
      <c r="BR19" s="116">
        <f t="shared" si="26"/>
        <v>0</v>
      </c>
      <c r="BS19" s="115">
        <f t="shared" si="27"/>
        <v>0</v>
      </c>
      <c r="BT19" s="117">
        <f t="shared" si="28"/>
        <v>0</v>
      </c>
      <c r="BU19" s="116">
        <f t="shared" si="29"/>
        <v>0</v>
      </c>
      <c r="BV19" s="115">
        <f t="shared" si="30"/>
        <v>0</v>
      </c>
      <c r="BW19" s="117">
        <f t="shared" si="31"/>
        <v>0</v>
      </c>
      <c r="BX19" s="116">
        <f t="shared" si="34"/>
        <v>0</v>
      </c>
      <c r="BY19" s="118">
        <f t="shared" ref="BY19:BY82" si="38">SUM(BO19:BU19)-BX19</f>
        <v>0</v>
      </c>
    </row>
    <row r="20" spans="1:77" ht="20.75" customHeight="1" x14ac:dyDescent="0.2">
      <c r="A20" s="74" t="s">
        <v>70</v>
      </c>
      <c r="B20" s="120" t="b">
        <v>0</v>
      </c>
      <c r="C20" s="75"/>
      <c r="D20" s="159">
        <f t="shared" si="35"/>
        <v>0</v>
      </c>
      <c r="E20" s="96"/>
      <c r="F20" s="76"/>
      <c r="G20" s="77"/>
      <c r="H20" s="77"/>
      <c r="I20" s="39">
        <f t="shared" si="36"/>
        <v>0</v>
      </c>
      <c r="J20" s="98">
        <f>IF($F20=0,0,IF($B20=FALSE,ROUND($F20/$I20,4),
IF(AND($B20=TRUE,C20=0,ROUND($F20/$I20,4)&gt;=0.4),MIN(1,ROUND(($F20/$I20)*'FEDERAL RATES (HIDDEN)'!$C$2,4)),
IF(AND($B20=TRUE,C20=0,ROUND($F20/$I20,4)&lt;0.4),ROUND($F20/$I20,4),
IF(ROUND((SUMIFS($F:$F,$B:$B,TRUE,$C:$C,$C20)/SUMIFS($I:$I,$B:$B,TRUE,$C:$C,$C20)),4)&gt;=0.4,
MIN(1,ROUND((SUMIFS($F:$F,$B:$B,TRUE,$C:$C,$C20)/SUMIFS($I:$I,$B:$B,TRUE,$C:$C,$C20))*'FEDERAL RATES (HIDDEN)'!$C$2,4)),
ROUND((SUMIFS($F:$F,$B:$B,TRUE,$C:$C,$C20)/SUMIFS($I:$I,$B:$B,TRUE,$C:$C,$C20)),4))))))</f>
        <v>0</v>
      </c>
      <c r="K20" s="89">
        <f t="shared" si="4"/>
        <v>0</v>
      </c>
      <c r="L20" s="99">
        <f t="shared" si="5"/>
        <v>0</v>
      </c>
      <c r="M20" s="68">
        <v>1</v>
      </c>
      <c r="N20" s="87">
        <f t="shared" si="1"/>
        <v>0</v>
      </c>
      <c r="O20" s="68"/>
      <c r="P20" s="38">
        <f t="shared" si="6"/>
        <v>0</v>
      </c>
      <c r="Q20" s="38">
        <f t="shared" si="7"/>
        <v>0</v>
      </c>
      <c r="R20" s="38">
        <f t="shared" si="8"/>
        <v>0</v>
      </c>
      <c r="S20" s="87">
        <f t="shared" si="9"/>
        <v>0</v>
      </c>
      <c r="T20" s="69"/>
      <c r="U20" s="38">
        <f t="shared" si="10"/>
        <v>0</v>
      </c>
      <c r="V20" s="38">
        <f t="shared" si="11"/>
        <v>0</v>
      </c>
      <c r="W20" s="38">
        <f t="shared" si="12"/>
        <v>0</v>
      </c>
      <c r="X20" s="87">
        <f t="shared" si="13"/>
        <v>0</v>
      </c>
      <c r="Y20" s="69"/>
      <c r="Z20" s="38">
        <f t="shared" si="14"/>
        <v>0</v>
      </c>
      <c r="AA20" s="38">
        <f t="shared" si="15"/>
        <v>0</v>
      </c>
      <c r="AB20" s="38">
        <f t="shared" si="16"/>
        <v>0</v>
      </c>
      <c r="AC20" s="87">
        <f t="shared" si="17"/>
        <v>0</v>
      </c>
      <c r="AD20" s="69"/>
      <c r="AE20" s="38">
        <f t="shared" si="18"/>
        <v>0</v>
      </c>
      <c r="AF20" s="38">
        <f t="shared" si="19"/>
        <v>0</v>
      </c>
      <c r="AG20" s="38">
        <f t="shared" si="20"/>
        <v>0</v>
      </c>
      <c r="AH20" s="87">
        <f t="shared" si="21"/>
        <v>0</v>
      </c>
      <c r="AI20" s="69"/>
      <c r="AJ20" s="39">
        <f t="shared" si="22"/>
        <v>0</v>
      </c>
      <c r="AK20" s="106"/>
      <c r="AL20" s="91"/>
      <c r="AM20" s="107"/>
      <c r="AN20" s="106"/>
      <c r="AO20" s="91"/>
      <c r="AP20" s="107"/>
      <c r="AQ20" s="106"/>
      <c r="AR20" s="91"/>
      <c r="AS20" s="107"/>
      <c r="AT20" s="106"/>
      <c r="AU20" s="91"/>
      <c r="AV20" s="107"/>
      <c r="AW20" s="106"/>
      <c r="AX20" s="107"/>
      <c r="AY20" s="106"/>
      <c r="AZ20" s="107"/>
      <c r="BA20" s="108"/>
      <c r="BB20" s="106"/>
      <c r="BC20" s="91"/>
      <c r="BD20" s="91"/>
      <c r="BE20" s="91"/>
      <c r="BF20" s="107"/>
      <c r="BG20" s="70"/>
      <c r="BH20" s="61"/>
      <c r="BI20" s="38">
        <f xml:space="preserve">
(P20*(2/3))+
(X20*(1/3))+
(AC20)+
(AH20)+
((AJ20)/(AZ20+'FEDERAL RATES (HIDDEN)'!$C$20))</f>
        <v>0</v>
      </c>
      <c r="BJ20" s="65"/>
      <c r="BK20" s="63">
        <f t="shared" si="37"/>
        <v>0</v>
      </c>
      <c r="BL20" s="88" t="str">
        <f>IF(AND(BH20="CONVENTIONAL",$BI20&gt;='MPLH COMPS'!$B$3,$BI20&lt;='MPLH COMPS'!$C$3),'MPLH COMPS'!$D$3&amp;" - "&amp;'MPLH COMPS'!$E$3,
IF(AND(BH20="CONVENTIONAL",$BI20&gt;='MPLH COMPS'!$B$4,$BI20&lt;='MPLH COMPS'!$C$4),'MPLH COMPS'!$D$4&amp;" - "&amp;'MPLH COMPS'!$E$4,
IF(AND(BH20="CONVENTIONAL",$BI20&gt;='MPLH COMPS'!$B$5,$BI20&lt;='MPLH COMPS'!$C$5),'MPLH COMPS'!$D$5&amp;" - "&amp;'MPLH COMPS'!$E$5,
IF(AND(BH20="CONVENTIONAL",$BI20&gt;='MPLH COMPS'!$B$6,$BI20&lt;='MPLH COMPS'!$C$6),'MPLH COMPS'!$D$6&amp;" - "&amp;'MPLH COMPS'!$E$6,
IF(AND(BH20="CONVENTIONAL",$BI20&gt;='MPLH COMPS'!$B$7,$BI20&lt;='MPLH COMPS'!$C$7),'MPLH COMPS'!$D$7&amp;" - "&amp;'MPLH COMPS'!$E$7,
IF(AND(BH20="CONVENTIONAL",$BI20&gt;='MPLH COMPS'!$B$8,$BI20&lt;='MPLH COMPS'!$C$8),'MPLH COMPS'!$D$8&amp;" - "&amp;'MPLH COMPS'!$E$8,
IF(AND(BH20="CONVENTIONAL",$BI20&gt;='MPLH COMPS'!$B$9,$BI20&lt;='MPLH COMPS'!$C$9),'MPLH COMPS'!$D$9&amp;" - "&amp;'MPLH COMPS'!$E$9,
IF(AND(BH20="CONVENTIONAL",$BI20&gt;='MPLH COMPS'!$B$10,$BI20&lt;='MPLH COMPS'!$C$10),'MPLH COMPS'!$D$10&amp;" - "&amp;'MPLH COMPS'!$E$10,
IF(AND(BH20="CONVENTIONAL",$BI20&gt;='MPLH COMPS'!$B$11,$BI20&lt;='MPLH COMPS'!$C$11),'MPLH COMPS'!$D$11&amp;" - "&amp;'MPLH COMPS'!$E$11,
IF(AND(BH20="CONVENTIONAL",$BI20&gt;='MPLH COMPS'!$B$12,$BI20&lt;='MPLH COMPS'!$C$12),'MPLH COMPS'!$D$12&amp;" - "&amp;'MPLH COMPS'!$E$12,
IF(AND(BH20="CONVENTIONAL",$BI20&gt;='MPLH COMPS'!$B$13,$BI20&lt;='MPLH COMPS'!$C$13),'MPLH COMPS'!$D$13&amp;" - "&amp;'MPLH COMPS'!$E$13,
IF(AND(BH20="CONVENIENCE",$BI20&gt;='MPLH COMPS'!$B$3,$BI20&lt;='MPLH COMPS'!$C$3),'MPLH COMPS'!$F$3&amp;" - "&amp;'MPLH COMPS'!$G$3,
IF(AND(BH20="CONVENIENCE",$BI20&gt;='MPLH COMPS'!$B$4,$BI20&lt;='MPLH COMPS'!$C$4),'MPLH COMPS'!$F$4&amp;" - "&amp;'MPLH COMPS'!$G$4,
IF(AND(BH20="CONVENIENCE",$BI20&gt;='MPLH COMPS'!$B$5,$BI20&lt;='MPLH COMPS'!$C$5),'MPLH COMPS'!$F$5&amp;" - "&amp;'MPLH COMPS'!$G$5,
IF(AND(BH20="CONVENIENCE",$BI20&gt;='MPLH COMPS'!$B$6,$BI20&lt;='MPLH COMPS'!$C$6),'MPLH COMPS'!$F$6&amp;" - "&amp;'MPLH COMPS'!$G$6,
IF(AND(BH20="CONVENIENCE",$BI20&gt;='MPLH COMPS'!$B$7,$BI20&lt;='MPLH COMPS'!$C$7),'MPLH COMPS'!$F$7&amp;" - "&amp;'MPLH COMPS'!$G$7,
IF(AND(BH20="CONVENIENCE",$BI20&gt;='MPLH COMPS'!$B$8,$BI20&lt;='MPLH COMPS'!$C$8),'MPLH COMPS'!$F$8&amp;" - "&amp;'MPLH COMPS'!$G$8,
IF(AND(BH20="CONVENIENCE",$BI20&gt;='MPLH COMPS'!$B$9,$BI20&lt;='MPLH COMPS'!$C$9),'MPLH COMPS'!$F$9&amp;" - "&amp;'MPLH COMPS'!$G$9,
IF(AND(BH20="CONVENIENCE",$BI20&gt;='MPLH COMPS'!$B$10,$BI20&lt;='MPLH COMPS'!$C$10),'MPLH COMPS'!$F$10&amp;" - "&amp;'MPLH COMPS'!$G$10,
IF(AND(BH20="CONVENIENCE",$BI20&gt;='MPLH COMPS'!$B$11,$BI20&lt;='MPLH COMPS'!$C$11),'MPLH COMPS'!$F$11&amp;" - "&amp;'MPLH COMPS'!$G$11,
IF(AND(BH20="CONVENIENCE",$BI20&gt;='MPLH COMPS'!$B$12,$BI20&lt;='MPLH COMPS'!$C$12),'MPLH COMPS'!$F$12&amp;" - "&amp;'MPLH COMPS'!$G$12,
IF(AND(BH20="CONVENIENCE",$BI20&gt;='MPLH COMPS'!$B$13,$BI20&lt;='MPLH COMPS'!$C$13),'MPLH COMPS'!$F$13&amp;" - "&amp;'MPLH COMPS'!$G$13,
""))))))))))))))))))))))</f>
        <v/>
      </c>
      <c r="BM20" s="31"/>
      <c r="BN20" s="113"/>
      <c r="BO20" s="115">
        <f t="shared" si="23"/>
        <v>0</v>
      </c>
      <c r="BP20" s="117">
        <f t="shared" si="24"/>
        <v>0</v>
      </c>
      <c r="BQ20" s="117">
        <f t="shared" si="25"/>
        <v>0</v>
      </c>
      <c r="BR20" s="116">
        <f t="shared" si="26"/>
        <v>0</v>
      </c>
      <c r="BS20" s="115">
        <f t="shared" si="27"/>
        <v>0</v>
      </c>
      <c r="BT20" s="117">
        <f t="shared" si="28"/>
        <v>0</v>
      </c>
      <c r="BU20" s="116">
        <f t="shared" si="29"/>
        <v>0</v>
      </c>
      <c r="BV20" s="115">
        <f t="shared" si="30"/>
        <v>0</v>
      </c>
      <c r="BW20" s="117">
        <f t="shared" si="31"/>
        <v>0</v>
      </c>
      <c r="BX20" s="116">
        <f t="shared" si="34"/>
        <v>0</v>
      </c>
      <c r="BY20" s="118">
        <f t="shared" si="38"/>
        <v>0</v>
      </c>
    </row>
    <row r="21" spans="1:77" ht="20.75" customHeight="1" x14ac:dyDescent="0.2">
      <c r="A21" s="74" t="s">
        <v>71</v>
      </c>
      <c r="B21" s="120" t="b">
        <v>0</v>
      </c>
      <c r="C21" s="75"/>
      <c r="D21" s="159">
        <f t="shared" si="35"/>
        <v>0</v>
      </c>
      <c r="E21" s="96"/>
      <c r="F21" s="76"/>
      <c r="G21" s="77"/>
      <c r="H21" s="77"/>
      <c r="I21" s="39">
        <f t="shared" si="36"/>
        <v>0</v>
      </c>
      <c r="J21" s="98">
        <f>IF($F21=0,0,IF($B21=FALSE,ROUND($F21/$I21,4),
IF(AND($B21=TRUE,C21=0,ROUND($F21/$I21,4)&gt;=0.4),MIN(1,ROUND(($F21/$I21)*'FEDERAL RATES (HIDDEN)'!$C$2,4)),
IF(AND($B21=TRUE,C21=0,ROUND($F21/$I21,4)&lt;0.4),ROUND($F21/$I21,4),
IF(ROUND((SUMIFS($F:$F,$B:$B,TRUE,$C:$C,$C21)/SUMIFS($I:$I,$B:$B,TRUE,$C:$C,$C21)),4)&gt;=0.4,
MIN(1,ROUND((SUMIFS($F:$F,$B:$B,TRUE,$C:$C,$C21)/SUMIFS($I:$I,$B:$B,TRUE,$C:$C,$C21))*'FEDERAL RATES (HIDDEN)'!$C$2,4)),
ROUND((SUMIFS($F:$F,$B:$B,TRUE,$C:$C,$C21)/SUMIFS($I:$I,$B:$B,TRUE,$C:$C,$C21)),4))))))</f>
        <v>0</v>
      </c>
      <c r="K21" s="89">
        <f t="shared" si="4"/>
        <v>0</v>
      </c>
      <c r="L21" s="99">
        <f t="shared" si="5"/>
        <v>0</v>
      </c>
      <c r="M21" s="68">
        <v>1</v>
      </c>
      <c r="N21" s="87">
        <f t="shared" si="1"/>
        <v>0</v>
      </c>
      <c r="O21" s="68"/>
      <c r="P21" s="38">
        <f t="shared" si="6"/>
        <v>0</v>
      </c>
      <c r="Q21" s="38">
        <f t="shared" si="7"/>
        <v>0</v>
      </c>
      <c r="R21" s="38">
        <f t="shared" si="8"/>
        <v>0</v>
      </c>
      <c r="S21" s="87">
        <f t="shared" si="9"/>
        <v>0</v>
      </c>
      <c r="T21" s="69"/>
      <c r="U21" s="38">
        <f t="shared" si="10"/>
        <v>0</v>
      </c>
      <c r="V21" s="38">
        <f t="shared" si="11"/>
        <v>0</v>
      </c>
      <c r="W21" s="38">
        <f t="shared" si="12"/>
        <v>0</v>
      </c>
      <c r="X21" s="87">
        <f t="shared" si="13"/>
        <v>0</v>
      </c>
      <c r="Y21" s="69"/>
      <c r="Z21" s="38">
        <f t="shared" si="14"/>
        <v>0</v>
      </c>
      <c r="AA21" s="38">
        <f t="shared" si="15"/>
        <v>0</v>
      </c>
      <c r="AB21" s="38">
        <f t="shared" si="16"/>
        <v>0</v>
      </c>
      <c r="AC21" s="87">
        <f t="shared" si="17"/>
        <v>0</v>
      </c>
      <c r="AD21" s="69"/>
      <c r="AE21" s="38">
        <f t="shared" si="18"/>
        <v>0</v>
      </c>
      <c r="AF21" s="38">
        <f t="shared" si="19"/>
        <v>0</v>
      </c>
      <c r="AG21" s="38">
        <f t="shared" si="20"/>
        <v>0</v>
      </c>
      <c r="AH21" s="87">
        <f t="shared" si="21"/>
        <v>0</v>
      </c>
      <c r="AI21" s="69"/>
      <c r="AJ21" s="39">
        <f t="shared" si="22"/>
        <v>0</v>
      </c>
      <c r="AK21" s="106"/>
      <c r="AL21" s="91"/>
      <c r="AM21" s="107"/>
      <c r="AN21" s="106"/>
      <c r="AO21" s="91"/>
      <c r="AP21" s="107"/>
      <c r="AQ21" s="106"/>
      <c r="AR21" s="91"/>
      <c r="AS21" s="107"/>
      <c r="AT21" s="106"/>
      <c r="AU21" s="91"/>
      <c r="AV21" s="107"/>
      <c r="AW21" s="106"/>
      <c r="AX21" s="107"/>
      <c r="AY21" s="106"/>
      <c r="AZ21" s="107"/>
      <c r="BA21" s="108"/>
      <c r="BB21" s="106"/>
      <c r="BC21" s="91"/>
      <c r="BD21" s="91"/>
      <c r="BE21" s="91"/>
      <c r="BF21" s="107"/>
      <c r="BG21" s="70"/>
      <c r="BH21" s="61"/>
      <c r="BI21" s="38">
        <f xml:space="preserve">
(P21*(2/3))+
(X21*(1/3))+
(AC21)+
(AH21)+
((AJ21)/(AZ21+'FEDERAL RATES (HIDDEN)'!$C$20))</f>
        <v>0</v>
      </c>
      <c r="BJ21" s="65"/>
      <c r="BK21" s="63">
        <f t="shared" si="37"/>
        <v>0</v>
      </c>
      <c r="BL21" s="88" t="str">
        <f>IF(AND(BH21="CONVENTIONAL",$BI21&gt;='MPLH COMPS'!$B$3,$BI21&lt;='MPLH COMPS'!$C$3),'MPLH COMPS'!$D$3&amp;" - "&amp;'MPLH COMPS'!$E$3,
IF(AND(BH21="CONVENTIONAL",$BI21&gt;='MPLH COMPS'!$B$4,$BI21&lt;='MPLH COMPS'!$C$4),'MPLH COMPS'!$D$4&amp;" - "&amp;'MPLH COMPS'!$E$4,
IF(AND(BH21="CONVENTIONAL",$BI21&gt;='MPLH COMPS'!$B$5,$BI21&lt;='MPLH COMPS'!$C$5),'MPLH COMPS'!$D$5&amp;" - "&amp;'MPLH COMPS'!$E$5,
IF(AND(BH21="CONVENTIONAL",$BI21&gt;='MPLH COMPS'!$B$6,$BI21&lt;='MPLH COMPS'!$C$6),'MPLH COMPS'!$D$6&amp;" - "&amp;'MPLH COMPS'!$E$6,
IF(AND(BH21="CONVENTIONAL",$BI21&gt;='MPLH COMPS'!$B$7,$BI21&lt;='MPLH COMPS'!$C$7),'MPLH COMPS'!$D$7&amp;" - "&amp;'MPLH COMPS'!$E$7,
IF(AND(BH21="CONVENTIONAL",$BI21&gt;='MPLH COMPS'!$B$8,$BI21&lt;='MPLH COMPS'!$C$8),'MPLH COMPS'!$D$8&amp;" - "&amp;'MPLH COMPS'!$E$8,
IF(AND(BH21="CONVENTIONAL",$BI21&gt;='MPLH COMPS'!$B$9,$BI21&lt;='MPLH COMPS'!$C$9),'MPLH COMPS'!$D$9&amp;" - "&amp;'MPLH COMPS'!$E$9,
IF(AND(BH21="CONVENTIONAL",$BI21&gt;='MPLH COMPS'!$B$10,$BI21&lt;='MPLH COMPS'!$C$10),'MPLH COMPS'!$D$10&amp;" - "&amp;'MPLH COMPS'!$E$10,
IF(AND(BH21="CONVENTIONAL",$BI21&gt;='MPLH COMPS'!$B$11,$BI21&lt;='MPLH COMPS'!$C$11),'MPLH COMPS'!$D$11&amp;" - "&amp;'MPLH COMPS'!$E$11,
IF(AND(BH21="CONVENTIONAL",$BI21&gt;='MPLH COMPS'!$B$12,$BI21&lt;='MPLH COMPS'!$C$12),'MPLH COMPS'!$D$12&amp;" - "&amp;'MPLH COMPS'!$E$12,
IF(AND(BH21="CONVENTIONAL",$BI21&gt;='MPLH COMPS'!$B$13,$BI21&lt;='MPLH COMPS'!$C$13),'MPLH COMPS'!$D$13&amp;" - "&amp;'MPLH COMPS'!$E$13,
IF(AND(BH21="CONVENIENCE",$BI21&gt;='MPLH COMPS'!$B$3,$BI21&lt;='MPLH COMPS'!$C$3),'MPLH COMPS'!$F$3&amp;" - "&amp;'MPLH COMPS'!$G$3,
IF(AND(BH21="CONVENIENCE",$BI21&gt;='MPLH COMPS'!$B$4,$BI21&lt;='MPLH COMPS'!$C$4),'MPLH COMPS'!$F$4&amp;" - "&amp;'MPLH COMPS'!$G$4,
IF(AND(BH21="CONVENIENCE",$BI21&gt;='MPLH COMPS'!$B$5,$BI21&lt;='MPLH COMPS'!$C$5),'MPLH COMPS'!$F$5&amp;" - "&amp;'MPLH COMPS'!$G$5,
IF(AND(BH21="CONVENIENCE",$BI21&gt;='MPLH COMPS'!$B$6,$BI21&lt;='MPLH COMPS'!$C$6),'MPLH COMPS'!$F$6&amp;" - "&amp;'MPLH COMPS'!$G$6,
IF(AND(BH21="CONVENIENCE",$BI21&gt;='MPLH COMPS'!$B$7,$BI21&lt;='MPLH COMPS'!$C$7),'MPLH COMPS'!$F$7&amp;" - "&amp;'MPLH COMPS'!$G$7,
IF(AND(BH21="CONVENIENCE",$BI21&gt;='MPLH COMPS'!$B$8,$BI21&lt;='MPLH COMPS'!$C$8),'MPLH COMPS'!$F$8&amp;" - "&amp;'MPLH COMPS'!$G$8,
IF(AND(BH21="CONVENIENCE",$BI21&gt;='MPLH COMPS'!$B$9,$BI21&lt;='MPLH COMPS'!$C$9),'MPLH COMPS'!$F$9&amp;" - "&amp;'MPLH COMPS'!$G$9,
IF(AND(BH21="CONVENIENCE",$BI21&gt;='MPLH COMPS'!$B$10,$BI21&lt;='MPLH COMPS'!$C$10),'MPLH COMPS'!$F$10&amp;" - "&amp;'MPLH COMPS'!$G$10,
IF(AND(BH21="CONVENIENCE",$BI21&gt;='MPLH COMPS'!$B$11,$BI21&lt;='MPLH COMPS'!$C$11),'MPLH COMPS'!$F$11&amp;" - "&amp;'MPLH COMPS'!$G$11,
IF(AND(BH21="CONVENIENCE",$BI21&gt;='MPLH COMPS'!$B$12,$BI21&lt;='MPLH COMPS'!$C$12),'MPLH COMPS'!$F$12&amp;" - "&amp;'MPLH COMPS'!$G$12,
IF(AND(BH21="CONVENIENCE",$BI21&gt;='MPLH COMPS'!$B$13,$BI21&lt;='MPLH COMPS'!$C$13),'MPLH COMPS'!$F$13&amp;" - "&amp;'MPLH COMPS'!$G$13,
""))))))))))))))))))))))</f>
        <v/>
      </c>
      <c r="BM21" s="31"/>
      <c r="BN21" s="113"/>
      <c r="BO21" s="115">
        <f t="shared" si="23"/>
        <v>0</v>
      </c>
      <c r="BP21" s="117">
        <f t="shared" si="24"/>
        <v>0</v>
      </c>
      <c r="BQ21" s="117">
        <f t="shared" si="25"/>
        <v>0</v>
      </c>
      <c r="BR21" s="116">
        <f t="shared" si="26"/>
        <v>0</v>
      </c>
      <c r="BS21" s="115">
        <f t="shared" si="27"/>
        <v>0</v>
      </c>
      <c r="BT21" s="117">
        <f t="shared" si="28"/>
        <v>0</v>
      </c>
      <c r="BU21" s="116">
        <f t="shared" si="29"/>
        <v>0</v>
      </c>
      <c r="BV21" s="115">
        <f t="shared" si="30"/>
        <v>0</v>
      </c>
      <c r="BW21" s="117">
        <f t="shared" si="31"/>
        <v>0</v>
      </c>
      <c r="BX21" s="116">
        <f t="shared" si="34"/>
        <v>0</v>
      </c>
      <c r="BY21" s="118">
        <f t="shared" si="38"/>
        <v>0</v>
      </c>
    </row>
    <row r="22" spans="1:77" ht="20.75" customHeight="1" x14ac:dyDescent="0.2">
      <c r="A22" s="74" t="s">
        <v>72</v>
      </c>
      <c r="B22" s="120" t="b">
        <v>0</v>
      </c>
      <c r="C22" s="75"/>
      <c r="D22" s="159">
        <f t="shared" si="35"/>
        <v>0</v>
      </c>
      <c r="E22" s="96"/>
      <c r="F22" s="76"/>
      <c r="G22" s="77"/>
      <c r="H22" s="77"/>
      <c r="I22" s="39">
        <f t="shared" si="36"/>
        <v>0</v>
      </c>
      <c r="J22" s="98">
        <f>IF($F22=0,0,IF($B22=FALSE,ROUND($F22/$I22,4),
IF(AND($B22=TRUE,C22=0,ROUND($F22/$I22,4)&gt;=0.4),MIN(1,ROUND(($F22/$I22)*'FEDERAL RATES (HIDDEN)'!$C$2,4)),
IF(AND($B22=TRUE,C22=0,ROUND($F22/$I22,4)&lt;0.4),ROUND($F22/$I22,4),
IF(ROUND((SUMIFS($F:$F,$B:$B,TRUE,$C:$C,$C22)/SUMIFS($I:$I,$B:$B,TRUE,$C:$C,$C22)),4)&gt;=0.4,
MIN(1,ROUND((SUMIFS($F:$F,$B:$B,TRUE,$C:$C,$C22)/SUMIFS($I:$I,$B:$B,TRUE,$C:$C,$C22))*'FEDERAL RATES (HIDDEN)'!$C$2,4)),
ROUND((SUMIFS($F:$F,$B:$B,TRUE,$C:$C,$C22)/SUMIFS($I:$I,$B:$B,TRUE,$C:$C,$C22)),4))))))</f>
        <v>0</v>
      </c>
      <c r="K22" s="89">
        <f t="shared" si="4"/>
        <v>0</v>
      </c>
      <c r="L22" s="99">
        <f t="shared" si="5"/>
        <v>0</v>
      </c>
      <c r="M22" s="68">
        <v>1</v>
      </c>
      <c r="N22" s="87">
        <f t="shared" si="1"/>
        <v>0</v>
      </c>
      <c r="O22" s="68"/>
      <c r="P22" s="38">
        <f t="shared" si="6"/>
        <v>0</v>
      </c>
      <c r="Q22" s="38">
        <f t="shared" si="7"/>
        <v>0</v>
      </c>
      <c r="R22" s="38">
        <f t="shared" si="8"/>
        <v>0</v>
      </c>
      <c r="S22" s="87">
        <f t="shared" si="9"/>
        <v>0</v>
      </c>
      <c r="T22" s="69"/>
      <c r="U22" s="38">
        <f t="shared" si="10"/>
        <v>0</v>
      </c>
      <c r="V22" s="38">
        <f t="shared" si="11"/>
        <v>0</v>
      </c>
      <c r="W22" s="38">
        <f t="shared" si="12"/>
        <v>0</v>
      </c>
      <c r="X22" s="87">
        <f t="shared" si="13"/>
        <v>0</v>
      </c>
      <c r="Y22" s="69"/>
      <c r="Z22" s="38">
        <f t="shared" si="14"/>
        <v>0</v>
      </c>
      <c r="AA22" s="38">
        <f t="shared" si="15"/>
        <v>0</v>
      </c>
      <c r="AB22" s="38">
        <f t="shared" si="16"/>
        <v>0</v>
      </c>
      <c r="AC22" s="87">
        <f t="shared" si="17"/>
        <v>0</v>
      </c>
      <c r="AD22" s="69"/>
      <c r="AE22" s="38">
        <f t="shared" si="18"/>
        <v>0</v>
      </c>
      <c r="AF22" s="38">
        <f t="shared" si="19"/>
        <v>0</v>
      </c>
      <c r="AG22" s="38">
        <f t="shared" si="20"/>
        <v>0</v>
      </c>
      <c r="AH22" s="87">
        <f t="shared" si="21"/>
        <v>0</v>
      </c>
      <c r="AI22" s="69"/>
      <c r="AJ22" s="39">
        <f t="shared" si="22"/>
        <v>0</v>
      </c>
      <c r="AK22" s="106"/>
      <c r="AL22" s="91"/>
      <c r="AM22" s="107"/>
      <c r="AN22" s="106"/>
      <c r="AO22" s="91"/>
      <c r="AP22" s="107"/>
      <c r="AQ22" s="106"/>
      <c r="AR22" s="91"/>
      <c r="AS22" s="107"/>
      <c r="AT22" s="106"/>
      <c r="AU22" s="91"/>
      <c r="AV22" s="107"/>
      <c r="AW22" s="106"/>
      <c r="AX22" s="107"/>
      <c r="AY22" s="106"/>
      <c r="AZ22" s="107"/>
      <c r="BA22" s="108"/>
      <c r="BB22" s="106"/>
      <c r="BC22" s="91"/>
      <c r="BD22" s="91"/>
      <c r="BE22" s="91"/>
      <c r="BF22" s="107"/>
      <c r="BG22" s="70"/>
      <c r="BH22" s="61"/>
      <c r="BI22" s="38">
        <f xml:space="preserve">
(P22*(2/3))+
(X22*(1/3))+
(AC22)+
(AH22)+
((AJ22)/(AZ22+'FEDERAL RATES (HIDDEN)'!$C$20))</f>
        <v>0</v>
      </c>
      <c r="BJ22" s="65"/>
      <c r="BK22" s="63">
        <f t="shared" si="37"/>
        <v>0</v>
      </c>
      <c r="BL22" s="88" t="str">
        <f>IF(AND(BH22="CONVENTIONAL",$BI22&gt;='MPLH COMPS'!$B$3,$BI22&lt;='MPLH COMPS'!$C$3),'MPLH COMPS'!$D$3&amp;" - "&amp;'MPLH COMPS'!$E$3,
IF(AND(BH22="CONVENTIONAL",$BI22&gt;='MPLH COMPS'!$B$4,$BI22&lt;='MPLH COMPS'!$C$4),'MPLH COMPS'!$D$4&amp;" - "&amp;'MPLH COMPS'!$E$4,
IF(AND(BH22="CONVENTIONAL",$BI22&gt;='MPLH COMPS'!$B$5,$BI22&lt;='MPLH COMPS'!$C$5),'MPLH COMPS'!$D$5&amp;" - "&amp;'MPLH COMPS'!$E$5,
IF(AND(BH22="CONVENTIONAL",$BI22&gt;='MPLH COMPS'!$B$6,$BI22&lt;='MPLH COMPS'!$C$6),'MPLH COMPS'!$D$6&amp;" - "&amp;'MPLH COMPS'!$E$6,
IF(AND(BH22="CONVENTIONAL",$BI22&gt;='MPLH COMPS'!$B$7,$BI22&lt;='MPLH COMPS'!$C$7),'MPLH COMPS'!$D$7&amp;" - "&amp;'MPLH COMPS'!$E$7,
IF(AND(BH22="CONVENTIONAL",$BI22&gt;='MPLH COMPS'!$B$8,$BI22&lt;='MPLH COMPS'!$C$8),'MPLH COMPS'!$D$8&amp;" - "&amp;'MPLH COMPS'!$E$8,
IF(AND(BH22="CONVENTIONAL",$BI22&gt;='MPLH COMPS'!$B$9,$BI22&lt;='MPLH COMPS'!$C$9),'MPLH COMPS'!$D$9&amp;" - "&amp;'MPLH COMPS'!$E$9,
IF(AND(BH22="CONVENTIONAL",$BI22&gt;='MPLH COMPS'!$B$10,$BI22&lt;='MPLH COMPS'!$C$10),'MPLH COMPS'!$D$10&amp;" - "&amp;'MPLH COMPS'!$E$10,
IF(AND(BH22="CONVENTIONAL",$BI22&gt;='MPLH COMPS'!$B$11,$BI22&lt;='MPLH COMPS'!$C$11),'MPLH COMPS'!$D$11&amp;" - "&amp;'MPLH COMPS'!$E$11,
IF(AND(BH22="CONVENTIONAL",$BI22&gt;='MPLH COMPS'!$B$12,$BI22&lt;='MPLH COMPS'!$C$12),'MPLH COMPS'!$D$12&amp;" - "&amp;'MPLH COMPS'!$E$12,
IF(AND(BH22="CONVENTIONAL",$BI22&gt;='MPLH COMPS'!$B$13,$BI22&lt;='MPLH COMPS'!$C$13),'MPLH COMPS'!$D$13&amp;" - "&amp;'MPLH COMPS'!$E$13,
IF(AND(BH22="CONVENIENCE",$BI22&gt;='MPLH COMPS'!$B$3,$BI22&lt;='MPLH COMPS'!$C$3),'MPLH COMPS'!$F$3&amp;" - "&amp;'MPLH COMPS'!$G$3,
IF(AND(BH22="CONVENIENCE",$BI22&gt;='MPLH COMPS'!$B$4,$BI22&lt;='MPLH COMPS'!$C$4),'MPLH COMPS'!$F$4&amp;" - "&amp;'MPLH COMPS'!$G$4,
IF(AND(BH22="CONVENIENCE",$BI22&gt;='MPLH COMPS'!$B$5,$BI22&lt;='MPLH COMPS'!$C$5),'MPLH COMPS'!$F$5&amp;" - "&amp;'MPLH COMPS'!$G$5,
IF(AND(BH22="CONVENIENCE",$BI22&gt;='MPLH COMPS'!$B$6,$BI22&lt;='MPLH COMPS'!$C$6),'MPLH COMPS'!$F$6&amp;" - "&amp;'MPLH COMPS'!$G$6,
IF(AND(BH22="CONVENIENCE",$BI22&gt;='MPLH COMPS'!$B$7,$BI22&lt;='MPLH COMPS'!$C$7),'MPLH COMPS'!$F$7&amp;" - "&amp;'MPLH COMPS'!$G$7,
IF(AND(BH22="CONVENIENCE",$BI22&gt;='MPLH COMPS'!$B$8,$BI22&lt;='MPLH COMPS'!$C$8),'MPLH COMPS'!$F$8&amp;" - "&amp;'MPLH COMPS'!$G$8,
IF(AND(BH22="CONVENIENCE",$BI22&gt;='MPLH COMPS'!$B$9,$BI22&lt;='MPLH COMPS'!$C$9),'MPLH COMPS'!$F$9&amp;" - "&amp;'MPLH COMPS'!$G$9,
IF(AND(BH22="CONVENIENCE",$BI22&gt;='MPLH COMPS'!$B$10,$BI22&lt;='MPLH COMPS'!$C$10),'MPLH COMPS'!$F$10&amp;" - "&amp;'MPLH COMPS'!$G$10,
IF(AND(BH22="CONVENIENCE",$BI22&gt;='MPLH COMPS'!$B$11,$BI22&lt;='MPLH COMPS'!$C$11),'MPLH COMPS'!$F$11&amp;" - "&amp;'MPLH COMPS'!$G$11,
IF(AND(BH22="CONVENIENCE",$BI22&gt;='MPLH COMPS'!$B$12,$BI22&lt;='MPLH COMPS'!$C$12),'MPLH COMPS'!$F$12&amp;" - "&amp;'MPLH COMPS'!$G$12,
IF(AND(BH22="CONVENIENCE",$BI22&gt;='MPLH COMPS'!$B$13,$BI22&lt;='MPLH COMPS'!$C$13),'MPLH COMPS'!$F$13&amp;" - "&amp;'MPLH COMPS'!$G$13,
""))))))))))))))))))))))</f>
        <v/>
      </c>
      <c r="BM22" s="31"/>
      <c r="BN22" s="113"/>
      <c r="BO22" s="115">
        <f t="shared" si="23"/>
        <v>0</v>
      </c>
      <c r="BP22" s="117">
        <f t="shared" si="24"/>
        <v>0</v>
      </c>
      <c r="BQ22" s="117">
        <f t="shared" si="25"/>
        <v>0</v>
      </c>
      <c r="BR22" s="116">
        <f t="shared" si="26"/>
        <v>0</v>
      </c>
      <c r="BS22" s="115">
        <f t="shared" si="27"/>
        <v>0</v>
      </c>
      <c r="BT22" s="117">
        <f t="shared" si="28"/>
        <v>0</v>
      </c>
      <c r="BU22" s="116">
        <f t="shared" si="29"/>
        <v>0</v>
      </c>
      <c r="BV22" s="115">
        <f t="shared" si="30"/>
        <v>0</v>
      </c>
      <c r="BW22" s="117">
        <f t="shared" si="31"/>
        <v>0</v>
      </c>
      <c r="BX22" s="116">
        <f t="shared" si="34"/>
        <v>0</v>
      </c>
      <c r="BY22" s="118">
        <f t="shared" si="38"/>
        <v>0</v>
      </c>
    </row>
    <row r="23" spans="1:77" ht="20.75" customHeight="1" x14ac:dyDescent="0.2">
      <c r="A23" s="74" t="s">
        <v>73</v>
      </c>
      <c r="B23" s="120" t="b">
        <v>0</v>
      </c>
      <c r="C23" s="75"/>
      <c r="D23" s="159">
        <f t="shared" si="35"/>
        <v>0</v>
      </c>
      <c r="E23" s="96"/>
      <c r="F23" s="76"/>
      <c r="G23" s="77"/>
      <c r="H23" s="77"/>
      <c r="I23" s="39">
        <f t="shared" si="36"/>
        <v>0</v>
      </c>
      <c r="J23" s="98">
        <f>IF($F23=0,0,IF($B23=FALSE,ROUND($F23/$I23,4),
IF(AND($B23=TRUE,C23=0,ROUND($F23/$I23,4)&gt;=0.4),MIN(1,ROUND(($F23/$I23)*'FEDERAL RATES (HIDDEN)'!$C$2,4)),
IF(AND($B23=TRUE,C23=0,ROUND($F23/$I23,4)&lt;0.4),ROUND($F23/$I23,4),
IF(ROUND((SUMIFS($F:$F,$B:$B,TRUE,$C:$C,$C23)/SUMIFS($I:$I,$B:$B,TRUE,$C:$C,$C23)),4)&gt;=0.4,
MIN(1,ROUND((SUMIFS($F:$F,$B:$B,TRUE,$C:$C,$C23)/SUMIFS($I:$I,$B:$B,TRUE,$C:$C,$C23))*'FEDERAL RATES (HIDDEN)'!$C$2,4)),
ROUND((SUMIFS($F:$F,$B:$B,TRUE,$C:$C,$C23)/SUMIFS($I:$I,$B:$B,TRUE,$C:$C,$C23)),4))))))</f>
        <v>0</v>
      </c>
      <c r="K23" s="89">
        <f t="shared" si="4"/>
        <v>0</v>
      </c>
      <c r="L23" s="99">
        <f t="shared" si="5"/>
        <v>0</v>
      </c>
      <c r="M23" s="68">
        <v>1</v>
      </c>
      <c r="N23" s="87">
        <f t="shared" si="1"/>
        <v>0</v>
      </c>
      <c r="O23" s="68"/>
      <c r="P23" s="38">
        <f t="shared" si="6"/>
        <v>0</v>
      </c>
      <c r="Q23" s="38">
        <f t="shared" si="7"/>
        <v>0</v>
      </c>
      <c r="R23" s="38">
        <f t="shared" si="8"/>
        <v>0</v>
      </c>
      <c r="S23" s="87">
        <f t="shared" si="9"/>
        <v>0</v>
      </c>
      <c r="T23" s="69"/>
      <c r="U23" s="38">
        <f t="shared" si="10"/>
        <v>0</v>
      </c>
      <c r="V23" s="38">
        <f t="shared" si="11"/>
        <v>0</v>
      </c>
      <c r="W23" s="38">
        <f t="shared" si="12"/>
        <v>0</v>
      </c>
      <c r="X23" s="87">
        <f t="shared" si="13"/>
        <v>0</v>
      </c>
      <c r="Y23" s="69"/>
      <c r="Z23" s="38">
        <f t="shared" si="14"/>
        <v>0</v>
      </c>
      <c r="AA23" s="38">
        <f t="shared" si="15"/>
        <v>0</v>
      </c>
      <c r="AB23" s="38">
        <f t="shared" si="16"/>
        <v>0</v>
      </c>
      <c r="AC23" s="87">
        <f t="shared" si="17"/>
        <v>0</v>
      </c>
      <c r="AD23" s="69"/>
      <c r="AE23" s="38">
        <f t="shared" si="18"/>
        <v>0</v>
      </c>
      <c r="AF23" s="38">
        <f t="shared" si="19"/>
        <v>0</v>
      </c>
      <c r="AG23" s="38">
        <f t="shared" si="20"/>
        <v>0</v>
      </c>
      <c r="AH23" s="87">
        <f t="shared" si="21"/>
        <v>0</v>
      </c>
      <c r="AI23" s="69"/>
      <c r="AJ23" s="39">
        <f t="shared" si="22"/>
        <v>0</v>
      </c>
      <c r="AK23" s="106"/>
      <c r="AL23" s="91"/>
      <c r="AM23" s="107"/>
      <c r="AN23" s="106"/>
      <c r="AO23" s="91"/>
      <c r="AP23" s="107"/>
      <c r="AQ23" s="106"/>
      <c r="AR23" s="91"/>
      <c r="AS23" s="107"/>
      <c r="AT23" s="106"/>
      <c r="AU23" s="91"/>
      <c r="AV23" s="107"/>
      <c r="AW23" s="106"/>
      <c r="AX23" s="107"/>
      <c r="AY23" s="106"/>
      <c r="AZ23" s="107"/>
      <c r="BA23" s="108"/>
      <c r="BB23" s="106"/>
      <c r="BC23" s="91"/>
      <c r="BD23" s="91"/>
      <c r="BE23" s="91"/>
      <c r="BF23" s="107"/>
      <c r="BG23" s="70"/>
      <c r="BH23" s="61"/>
      <c r="BI23" s="38">
        <f xml:space="preserve">
(P23*(2/3))+
(X23*(1/3))+
(AC23)+
(AH23)+
((AJ23)/(AZ23+'FEDERAL RATES (HIDDEN)'!$C$20))</f>
        <v>0</v>
      </c>
      <c r="BJ23" s="65"/>
      <c r="BK23" s="63">
        <f t="shared" si="37"/>
        <v>0</v>
      </c>
      <c r="BL23" s="88" t="str">
        <f>IF(AND(BH23="CONVENTIONAL",$BI23&gt;='MPLH COMPS'!$B$3,$BI23&lt;='MPLH COMPS'!$C$3),'MPLH COMPS'!$D$3&amp;" - "&amp;'MPLH COMPS'!$E$3,
IF(AND(BH23="CONVENTIONAL",$BI23&gt;='MPLH COMPS'!$B$4,$BI23&lt;='MPLH COMPS'!$C$4),'MPLH COMPS'!$D$4&amp;" - "&amp;'MPLH COMPS'!$E$4,
IF(AND(BH23="CONVENTIONAL",$BI23&gt;='MPLH COMPS'!$B$5,$BI23&lt;='MPLH COMPS'!$C$5),'MPLH COMPS'!$D$5&amp;" - "&amp;'MPLH COMPS'!$E$5,
IF(AND(BH23="CONVENTIONAL",$BI23&gt;='MPLH COMPS'!$B$6,$BI23&lt;='MPLH COMPS'!$C$6),'MPLH COMPS'!$D$6&amp;" - "&amp;'MPLH COMPS'!$E$6,
IF(AND(BH23="CONVENTIONAL",$BI23&gt;='MPLH COMPS'!$B$7,$BI23&lt;='MPLH COMPS'!$C$7),'MPLH COMPS'!$D$7&amp;" - "&amp;'MPLH COMPS'!$E$7,
IF(AND(BH23="CONVENTIONAL",$BI23&gt;='MPLH COMPS'!$B$8,$BI23&lt;='MPLH COMPS'!$C$8),'MPLH COMPS'!$D$8&amp;" - "&amp;'MPLH COMPS'!$E$8,
IF(AND(BH23="CONVENTIONAL",$BI23&gt;='MPLH COMPS'!$B$9,$BI23&lt;='MPLH COMPS'!$C$9),'MPLH COMPS'!$D$9&amp;" - "&amp;'MPLH COMPS'!$E$9,
IF(AND(BH23="CONVENTIONAL",$BI23&gt;='MPLH COMPS'!$B$10,$BI23&lt;='MPLH COMPS'!$C$10),'MPLH COMPS'!$D$10&amp;" - "&amp;'MPLH COMPS'!$E$10,
IF(AND(BH23="CONVENTIONAL",$BI23&gt;='MPLH COMPS'!$B$11,$BI23&lt;='MPLH COMPS'!$C$11),'MPLH COMPS'!$D$11&amp;" - "&amp;'MPLH COMPS'!$E$11,
IF(AND(BH23="CONVENTIONAL",$BI23&gt;='MPLH COMPS'!$B$12,$BI23&lt;='MPLH COMPS'!$C$12),'MPLH COMPS'!$D$12&amp;" - "&amp;'MPLH COMPS'!$E$12,
IF(AND(BH23="CONVENTIONAL",$BI23&gt;='MPLH COMPS'!$B$13,$BI23&lt;='MPLH COMPS'!$C$13),'MPLH COMPS'!$D$13&amp;" - "&amp;'MPLH COMPS'!$E$13,
IF(AND(BH23="CONVENIENCE",$BI23&gt;='MPLH COMPS'!$B$3,$BI23&lt;='MPLH COMPS'!$C$3),'MPLH COMPS'!$F$3&amp;" - "&amp;'MPLH COMPS'!$G$3,
IF(AND(BH23="CONVENIENCE",$BI23&gt;='MPLH COMPS'!$B$4,$BI23&lt;='MPLH COMPS'!$C$4),'MPLH COMPS'!$F$4&amp;" - "&amp;'MPLH COMPS'!$G$4,
IF(AND(BH23="CONVENIENCE",$BI23&gt;='MPLH COMPS'!$B$5,$BI23&lt;='MPLH COMPS'!$C$5),'MPLH COMPS'!$F$5&amp;" - "&amp;'MPLH COMPS'!$G$5,
IF(AND(BH23="CONVENIENCE",$BI23&gt;='MPLH COMPS'!$B$6,$BI23&lt;='MPLH COMPS'!$C$6),'MPLH COMPS'!$F$6&amp;" - "&amp;'MPLH COMPS'!$G$6,
IF(AND(BH23="CONVENIENCE",$BI23&gt;='MPLH COMPS'!$B$7,$BI23&lt;='MPLH COMPS'!$C$7),'MPLH COMPS'!$F$7&amp;" - "&amp;'MPLH COMPS'!$G$7,
IF(AND(BH23="CONVENIENCE",$BI23&gt;='MPLH COMPS'!$B$8,$BI23&lt;='MPLH COMPS'!$C$8),'MPLH COMPS'!$F$8&amp;" - "&amp;'MPLH COMPS'!$G$8,
IF(AND(BH23="CONVENIENCE",$BI23&gt;='MPLH COMPS'!$B$9,$BI23&lt;='MPLH COMPS'!$C$9),'MPLH COMPS'!$F$9&amp;" - "&amp;'MPLH COMPS'!$G$9,
IF(AND(BH23="CONVENIENCE",$BI23&gt;='MPLH COMPS'!$B$10,$BI23&lt;='MPLH COMPS'!$C$10),'MPLH COMPS'!$F$10&amp;" - "&amp;'MPLH COMPS'!$G$10,
IF(AND(BH23="CONVENIENCE",$BI23&gt;='MPLH COMPS'!$B$11,$BI23&lt;='MPLH COMPS'!$C$11),'MPLH COMPS'!$F$11&amp;" - "&amp;'MPLH COMPS'!$G$11,
IF(AND(BH23="CONVENIENCE",$BI23&gt;='MPLH COMPS'!$B$12,$BI23&lt;='MPLH COMPS'!$C$12),'MPLH COMPS'!$F$12&amp;" - "&amp;'MPLH COMPS'!$G$12,
IF(AND(BH23="CONVENIENCE",$BI23&gt;='MPLH COMPS'!$B$13,$BI23&lt;='MPLH COMPS'!$C$13),'MPLH COMPS'!$F$13&amp;" - "&amp;'MPLH COMPS'!$G$13,
""))))))))))))))))))))))</f>
        <v/>
      </c>
      <c r="BM23" s="31"/>
      <c r="BN23" s="113"/>
      <c r="BO23" s="115">
        <f t="shared" si="23"/>
        <v>0</v>
      </c>
      <c r="BP23" s="117">
        <f t="shared" si="24"/>
        <v>0</v>
      </c>
      <c r="BQ23" s="117">
        <f t="shared" si="25"/>
        <v>0</v>
      </c>
      <c r="BR23" s="116">
        <f t="shared" si="26"/>
        <v>0</v>
      </c>
      <c r="BS23" s="115">
        <f t="shared" si="27"/>
        <v>0</v>
      </c>
      <c r="BT23" s="117">
        <f t="shared" si="28"/>
        <v>0</v>
      </c>
      <c r="BU23" s="116">
        <f t="shared" si="29"/>
        <v>0</v>
      </c>
      <c r="BV23" s="115">
        <f t="shared" si="30"/>
        <v>0</v>
      </c>
      <c r="BW23" s="117">
        <f t="shared" si="31"/>
        <v>0</v>
      </c>
      <c r="BX23" s="116">
        <f t="shared" si="34"/>
        <v>0</v>
      </c>
      <c r="BY23" s="118">
        <f t="shared" si="38"/>
        <v>0</v>
      </c>
    </row>
    <row r="24" spans="1:77" ht="20.75" customHeight="1" x14ac:dyDescent="0.2">
      <c r="A24" s="74" t="s">
        <v>74</v>
      </c>
      <c r="B24" s="120" t="b">
        <v>0</v>
      </c>
      <c r="C24" s="75"/>
      <c r="D24" s="159">
        <f t="shared" si="35"/>
        <v>0</v>
      </c>
      <c r="E24" s="96"/>
      <c r="F24" s="76"/>
      <c r="G24" s="77"/>
      <c r="H24" s="77"/>
      <c r="I24" s="39">
        <f t="shared" si="36"/>
        <v>0</v>
      </c>
      <c r="J24" s="98">
        <f>IF($F24=0,0,IF($B24=FALSE,ROUND($F24/$I24,4),
IF(AND($B24=TRUE,C24=0,ROUND($F24/$I24,4)&gt;=0.4),MIN(1,ROUND(($F24/$I24)*'FEDERAL RATES (HIDDEN)'!$C$2,4)),
IF(AND($B24=TRUE,C24=0,ROUND($F24/$I24,4)&lt;0.4),ROUND($F24/$I24,4),
IF(ROUND((SUMIFS($F:$F,$B:$B,TRUE,$C:$C,$C24)/SUMIFS($I:$I,$B:$B,TRUE,$C:$C,$C24)),4)&gt;=0.4,
MIN(1,ROUND((SUMIFS($F:$F,$B:$B,TRUE,$C:$C,$C24)/SUMIFS($I:$I,$B:$B,TRUE,$C:$C,$C24))*'FEDERAL RATES (HIDDEN)'!$C$2,4)),
ROUND((SUMIFS($F:$F,$B:$B,TRUE,$C:$C,$C24)/SUMIFS($I:$I,$B:$B,TRUE,$C:$C,$C24)),4))))))</f>
        <v>0</v>
      </c>
      <c r="K24" s="89">
        <f t="shared" si="4"/>
        <v>0</v>
      </c>
      <c r="L24" s="99">
        <f t="shared" si="5"/>
        <v>0</v>
      </c>
      <c r="M24" s="68">
        <v>1</v>
      </c>
      <c r="N24" s="87">
        <f t="shared" si="1"/>
        <v>0</v>
      </c>
      <c r="O24" s="68"/>
      <c r="P24" s="38">
        <f t="shared" si="6"/>
        <v>0</v>
      </c>
      <c r="Q24" s="38">
        <f t="shared" si="7"/>
        <v>0</v>
      </c>
      <c r="R24" s="38">
        <f t="shared" si="8"/>
        <v>0</v>
      </c>
      <c r="S24" s="87">
        <f t="shared" si="9"/>
        <v>0</v>
      </c>
      <c r="T24" s="69"/>
      <c r="U24" s="38">
        <f t="shared" si="10"/>
        <v>0</v>
      </c>
      <c r="V24" s="38">
        <f t="shared" si="11"/>
        <v>0</v>
      </c>
      <c r="W24" s="38">
        <f t="shared" si="12"/>
        <v>0</v>
      </c>
      <c r="X24" s="87">
        <f t="shared" si="13"/>
        <v>0</v>
      </c>
      <c r="Y24" s="69"/>
      <c r="Z24" s="38">
        <f t="shared" si="14"/>
        <v>0</v>
      </c>
      <c r="AA24" s="38">
        <f t="shared" si="15"/>
        <v>0</v>
      </c>
      <c r="AB24" s="38">
        <f t="shared" si="16"/>
        <v>0</v>
      </c>
      <c r="AC24" s="87">
        <f t="shared" si="17"/>
        <v>0</v>
      </c>
      <c r="AD24" s="69"/>
      <c r="AE24" s="38">
        <f t="shared" si="18"/>
        <v>0</v>
      </c>
      <c r="AF24" s="38">
        <f t="shared" si="19"/>
        <v>0</v>
      </c>
      <c r="AG24" s="38">
        <f t="shared" si="20"/>
        <v>0</v>
      </c>
      <c r="AH24" s="87">
        <f t="shared" si="21"/>
        <v>0</v>
      </c>
      <c r="AI24" s="69"/>
      <c r="AJ24" s="39">
        <f t="shared" si="22"/>
        <v>0</v>
      </c>
      <c r="AK24" s="106"/>
      <c r="AL24" s="91"/>
      <c r="AM24" s="107"/>
      <c r="AN24" s="106"/>
      <c r="AO24" s="91"/>
      <c r="AP24" s="107"/>
      <c r="AQ24" s="106"/>
      <c r="AR24" s="91"/>
      <c r="AS24" s="107"/>
      <c r="AT24" s="106"/>
      <c r="AU24" s="91"/>
      <c r="AV24" s="107"/>
      <c r="AW24" s="106"/>
      <c r="AX24" s="107"/>
      <c r="AY24" s="106"/>
      <c r="AZ24" s="107"/>
      <c r="BA24" s="108"/>
      <c r="BB24" s="106"/>
      <c r="BC24" s="91"/>
      <c r="BD24" s="91"/>
      <c r="BE24" s="91"/>
      <c r="BF24" s="107"/>
      <c r="BG24" s="70"/>
      <c r="BH24" s="61"/>
      <c r="BI24" s="38">
        <f xml:space="preserve">
(P24*(2/3))+
(X24*(1/3))+
(AC24)+
(AH24)+
((AJ24)/(AZ24+'FEDERAL RATES (HIDDEN)'!$C$20))</f>
        <v>0</v>
      </c>
      <c r="BJ24" s="65"/>
      <c r="BK24" s="63">
        <f t="shared" si="37"/>
        <v>0</v>
      </c>
      <c r="BL24" s="88" t="str">
        <f>IF(AND(BH24="CONVENTIONAL",$BI24&gt;='MPLH COMPS'!$B$3,$BI24&lt;='MPLH COMPS'!$C$3),'MPLH COMPS'!$D$3&amp;" - "&amp;'MPLH COMPS'!$E$3,
IF(AND(BH24="CONVENTIONAL",$BI24&gt;='MPLH COMPS'!$B$4,$BI24&lt;='MPLH COMPS'!$C$4),'MPLH COMPS'!$D$4&amp;" - "&amp;'MPLH COMPS'!$E$4,
IF(AND(BH24="CONVENTIONAL",$BI24&gt;='MPLH COMPS'!$B$5,$BI24&lt;='MPLH COMPS'!$C$5),'MPLH COMPS'!$D$5&amp;" - "&amp;'MPLH COMPS'!$E$5,
IF(AND(BH24="CONVENTIONAL",$BI24&gt;='MPLH COMPS'!$B$6,$BI24&lt;='MPLH COMPS'!$C$6),'MPLH COMPS'!$D$6&amp;" - "&amp;'MPLH COMPS'!$E$6,
IF(AND(BH24="CONVENTIONAL",$BI24&gt;='MPLH COMPS'!$B$7,$BI24&lt;='MPLH COMPS'!$C$7),'MPLH COMPS'!$D$7&amp;" - "&amp;'MPLH COMPS'!$E$7,
IF(AND(BH24="CONVENTIONAL",$BI24&gt;='MPLH COMPS'!$B$8,$BI24&lt;='MPLH COMPS'!$C$8),'MPLH COMPS'!$D$8&amp;" - "&amp;'MPLH COMPS'!$E$8,
IF(AND(BH24="CONVENTIONAL",$BI24&gt;='MPLH COMPS'!$B$9,$BI24&lt;='MPLH COMPS'!$C$9),'MPLH COMPS'!$D$9&amp;" - "&amp;'MPLH COMPS'!$E$9,
IF(AND(BH24="CONVENTIONAL",$BI24&gt;='MPLH COMPS'!$B$10,$BI24&lt;='MPLH COMPS'!$C$10),'MPLH COMPS'!$D$10&amp;" - "&amp;'MPLH COMPS'!$E$10,
IF(AND(BH24="CONVENTIONAL",$BI24&gt;='MPLH COMPS'!$B$11,$BI24&lt;='MPLH COMPS'!$C$11),'MPLH COMPS'!$D$11&amp;" - "&amp;'MPLH COMPS'!$E$11,
IF(AND(BH24="CONVENTIONAL",$BI24&gt;='MPLH COMPS'!$B$12,$BI24&lt;='MPLH COMPS'!$C$12),'MPLH COMPS'!$D$12&amp;" - "&amp;'MPLH COMPS'!$E$12,
IF(AND(BH24="CONVENTIONAL",$BI24&gt;='MPLH COMPS'!$B$13,$BI24&lt;='MPLH COMPS'!$C$13),'MPLH COMPS'!$D$13&amp;" - "&amp;'MPLH COMPS'!$E$13,
IF(AND(BH24="CONVENIENCE",$BI24&gt;='MPLH COMPS'!$B$3,$BI24&lt;='MPLH COMPS'!$C$3),'MPLH COMPS'!$F$3&amp;" - "&amp;'MPLH COMPS'!$G$3,
IF(AND(BH24="CONVENIENCE",$BI24&gt;='MPLH COMPS'!$B$4,$BI24&lt;='MPLH COMPS'!$C$4),'MPLH COMPS'!$F$4&amp;" - "&amp;'MPLH COMPS'!$G$4,
IF(AND(BH24="CONVENIENCE",$BI24&gt;='MPLH COMPS'!$B$5,$BI24&lt;='MPLH COMPS'!$C$5),'MPLH COMPS'!$F$5&amp;" - "&amp;'MPLH COMPS'!$G$5,
IF(AND(BH24="CONVENIENCE",$BI24&gt;='MPLH COMPS'!$B$6,$BI24&lt;='MPLH COMPS'!$C$6),'MPLH COMPS'!$F$6&amp;" - "&amp;'MPLH COMPS'!$G$6,
IF(AND(BH24="CONVENIENCE",$BI24&gt;='MPLH COMPS'!$B$7,$BI24&lt;='MPLH COMPS'!$C$7),'MPLH COMPS'!$F$7&amp;" - "&amp;'MPLH COMPS'!$G$7,
IF(AND(BH24="CONVENIENCE",$BI24&gt;='MPLH COMPS'!$B$8,$BI24&lt;='MPLH COMPS'!$C$8),'MPLH COMPS'!$F$8&amp;" - "&amp;'MPLH COMPS'!$G$8,
IF(AND(BH24="CONVENIENCE",$BI24&gt;='MPLH COMPS'!$B$9,$BI24&lt;='MPLH COMPS'!$C$9),'MPLH COMPS'!$F$9&amp;" - "&amp;'MPLH COMPS'!$G$9,
IF(AND(BH24="CONVENIENCE",$BI24&gt;='MPLH COMPS'!$B$10,$BI24&lt;='MPLH COMPS'!$C$10),'MPLH COMPS'!$F$10&amp;" - "&amp;'MPLH COMPS'!$G$10,
IF(AND(BH24="CONVENIENCE",$BI24&gt;='MPLH COMPS'!$B$11,$BI24&lt;='MPLH COMPS'!$C$11),'MPLH COMPS'!$F$11&amp;" - "&amp;'MPLH COMPS'!$G$11,
IF(AND(BH24="CONVENIENCE",$BI24&gt;='MPLH COMPS'!$B$12,$BI24&lt;='MPLH COMPS'!$C$12),'MPLH COMPS'!$F$12&amp;" - "&amp;'MPLH COMPS'!$G$12,
IF(AND(BH24="CONVENIENCE",$BI24&gt;='MPLH COMPS'!$B$13,$BI24&lt;='MPLH COMPS'!$C$13),'MPLH COMPS'!$F$13&amp;" - "&amp;'MPLH COMPS'!$G$13,
""))))))))))))))))))))))</f>
        <v/>
      </c>
      <c r="BM24" s="31"/>
      <c r="BN24" s="113"/>
      <c r="BO24" s="115">
        <f t="shared" si="23"/>
        <v>0</v>
      </c>
      <c r="BP24" s="117">
        <f t="shared" si="24"/>
        <v>0</v>
      </c>
      <c r="BQ24" s="117">
        <f t="shared" si="25"/>
        <v>0</v>
      </c>
      <c r="BR24" s="116">
        <f t="shared" si="26"/>
        <v>0</v>
      </c>
      <c r="BS24" s="115">
        <f t="shared" si="27"/>
        <v>0</v>
      </c>
      <c r="BT24" s="117">
        <f t="shared" si="28"/>
        <v>0</v>
      </c>
      <c r="BU24" s="116">
        <f t="shared" si="29"/>
        <v>0</v>
      </c>
      <c r="BV24" s="115">
        <f t="shared" si="30"/>
        <v>0</v>
      </c>
      <c r="BW24" s="117">
        <f t="shared" si="31"/>
        <v>0</v>
      </c>
      <c r="BX24" s="116">
        <f t="shared" si="34"/>
        <v>0</v>
      </c>
      <c r="BY24" s="118">
        <f t="shared" si="38"/>
        <v>0</v>
      </c>
    </row>
    <row r="25" spans="1:77" ht="20.75" customHeight="1" x14ac:dyDescent="0.2">
      <c r="A25" s="74" t="s">
        <v>75</v>
      </c>
      <c r="B25" s="120" t="b">
        <v>0</v>
      </c>
      <c r="C25" s="75"/>
      <c r="D25" s="159">
        <f t="shared" si="35"/>
        <v>0</v>
      </c>
      <c r="E25" s="96"/>
      <c r="F25" s="76"/>
      <c r="G25" s="77"/>
      <c r="H25" s="77"/>
      <c r="I25" s="39">
        <f t="shared" si="36"/>
        <v>0</v>
      </c>
      <c r="J25" s="98">
        <f>IF($F25=0,0,IF($B25=FALSE,ROUND($F25/$I25,4),
IF(AND($B25=TRUE,C25=0,ROUND($F25/$I25,4)&gt;=0.4),MIN(1,ROUND(($F25/$I25)*'FEDERAL RATES (HIDDEN)'!$C$2,4)),
IF(AND($B25=TRUE,C25=0,ROUND($F25/$I25,4)&lt;0.4),ROUND($F25/$I25,4),
IF(ROUND((SUMIFS($F:$F,$B:$B,TRUE,$C:$C,$C25)/SUMIFS($I:$I,$B:$B,TRUE,$C:$C,$C25)),4)&gt;=0.4,
MIN(1,ROUND((SUMIFS($F:$F,$B:$B,TRUE,$C:$C,$C25)/SUMIFS($I:$I,$B:$B,TRUE,$C:$C,$C25))*'FEDERAL RATES (HIDDEN)'!$C$2,4)),
ROUND((SUMIFS($F:$F,$B:$B,TRUE,$C:$C,$C25)/SUMIFS($I:$I,$B:$B,TRUE,$C:$C,$C25)),4))))))</f>
        <v>0</v>
      </c>
      <c r="K25" s="89">
        <f t="shared" si="4"/>
        <v>0</v>
      </c>
      <c r="L25" s="99">
        <f t="shared" si="5"/>
        <v>0</v>
      </c>
      <c r="M25" s="68">
        <v>1</v>
      </c>
      <c r="N25" s="87">
        <f t="shared" si="1"/>
        <v>0</v>
      </c>
      <c r="O25" s="68"/>
      <c r="P25" s="38">
        <f t="shared" si="6"/>
        <v>0</v>
      </c>
      <c r="Q25" s="38">
        <f t="shared" si="7"/>
        <v>0</v>
      </c>
      <c r="R25" s="38">
        <f t="shared" si="8"/>
        <v>0</v>
      </c>
      <c r="S25" s="87">
        <f t="shared" si="9"/>
        <v>0</v>
      </c>
      <c r="T25" s="69"/>
      <c r="U25" s="38">
        <f t="shared" si="10"/>
        <v>0</v>
      </c>
      <c r="V25" s="38">
        <f t="shared" si="11"/>
        <v>0</v>
      </c>
      <c r="W25" s="38">
        <f t="shared" si="12"/>
        <v>0</v>
      </c>
      <c r="X25" s="87">
        <f t="shared" si="13"/>
        <v>0</v>
      </c>
      <c r="Y25" s="69"/>
      <c r="Z25" s="38">
        <f t="shared" si="14"/>
        <v>0</v>
      </c>
      <c r="AA25" s="38">
        <f t="shared" si="15"/>
        <v>0</v>
      </c>
      <c r="AB25" s="38">
        <f t="shared" si="16"/>
        <v>0</v>
      </c>
      <c r="AC25" s="87">
        <f t="shared" si="17"/>
        <v>0</v>
      </c>
      <c r="AD25" s="69"/>
      <c r="AE25" s="38">
        <f t="shared" si="18"/>
        <v>0</v>
      </c>
      <c r="AF25" s="38">
        <f t="shared" si="19"/>
        <v>0</v>
      </c>
      <c r="AG25" s="38">
        <f t="shared" si="20"/>
        <v>0</v>
      </c>
      <c r="AH25" s="87">
        <f t="shared" si="21"/>
        <v>0</v>
      </c>
      <c r="AI25" s="69"/>
      <c r="AJ25" s="39">
        <f t="shared" si="22"/>
        <v>0</v>
      </c>
      <c r="AK25" s="106"/>
      <c r="AL25" s="91"/>
      <c r="AM25" s="107"/>
      <c r="AN25" s="106"/>
      <c r="AO25" s="91"/>
      <c r="AP25" s="107"/>
      <c r="AQ25" s="106"/>
      <c r="AR25" s="91"/>
      <c r="AS25" s="107"/>
      <c r="AT25" s="106"/>
      <c r="AU25" s="91"/>
      <c r="AV25" s="107"/>
      <c r="AW25" s="106"/>
      <c r="AX25" s="107"/>
      <c r="AY25" s="106"/>
      <c r="AZ25" s="107"/>
      <c r="BA25" s="108"/>
      <c r="BB25" s="106"/>
      <c r="BC25" s="91"/>
      <c r="BD25" s="91"/>
      <c r="BE25" s="91"/>
      <c r="BF25" s="107"/>
      <c r="BG25" s="70"/>
      <c r="BH25" s="61"/>
      <c r="BI25" s="38">
        <f xml:space="preserve">
(P25*(2/3))+
(X25*(1/3))+
(AC25)+
(AH25)+
((AJ25)/(AZ25+'FEDERAL RATES (HIDDEN)'!$C$20))</f>
        <v>0</v>
      </c>
      <c r="BJ25" s="65"/>
      <c r="BK25" s="63">
        <f t="shared" si="37"/>
        <v>0</v>
      </c>
      <c r="BL25" s="88" t="str">
        <f>IF(AND(BH25="CONVENTIONAL",$BI25&gt;='MPLH COMPS'!$B$3,$BI25&lt;='MPLH COMPS'!$C$3),'MPLH COMPS'!$D$3&amp;" - "&amp;'MPLH COMPS'!$E$3,
IF(AND(BH25="CONVENTIONAL",$BI25&gt;='MPLH COMPS'!$B$4,$BI25&lt;='MPLH COMPS'!$C$4),'MPLH COMPS'!$D$4&amp;" - "&amp;'MPLH COMPS'!$E$4,
IF(AND(BH25="CONVENTIONAL",$BI25&gt;='MPLH COMPS'!$B$5,$BI25&lt;='MPLH COMPS'!$C$5),'MPLH COMPS'!$D$5&amp;" - "&amp;'MPLH COMPS'!$E$5,
IF(AND(BH25="CONVENTIONAL",$BI25&gt;='MPLH COMPS'!$B$6,$BI25&lt;='MPLH COMPS'!$C$6),'MPLH COMPS'!$D$6&amp;" - "&amp;'MPLH COMPS'!$E$6,
IF(AND(BH25="CONVENTIONAL",$BI25&gt;='MPLH COMPS'!$B$7,$BI25&lt;='MPLH COMPS'!$C$7),'MPLH COMPS'!$D$7&amp;" - "&amp;'MPLH COMPS'!$E$7,
IF(AND(BH25="CONVENTIONAL",$BI25&gt;='MPLH COMPS'!$B$8,$BI25&lt;='MPLH COMPS'!$C$8),'MPLH COMPS'!$D$8&amp;" - "&amp;'MPLH COMPS'!$E$8,
IF(AND(BH25="CONVENTIONAL",$BI25&gt;='MPLH COMPS'!$B$9,$BI25&lt;='MPLH COMPS'!$C$9),'MPLH COMPS'!$D$9&amp;" - "&amp;'MPLH COMPS'!$E$9,
IF(AND(BH25="CONVENTIONAL",$BI25&gt;='MPLH COMPS'!$B$10,$BI25&lt;='MPLH COMPS'!$C$10),'MPLH COMPS'!$D$10&amp;" - "&amp;'MPLH COMPS'!$E$10,
IF(AND(BH25="CONVENTIONAL",$BI25&gt;='MPLH COMPS'!$B$11,$BI25&lt;='MPLH COMPS'!$C$11),'MPLH COMPS'!$D$11&amp;" - "&amp;'MPLH COMPS'!$E$11,
IF(AND(BH25="CONVENTIONAL",$BI25&gt;='MPLH COMPS'!$B$12,$BI25&lt;='MPLH COMPS'!$C$12),'MPLH COMPS'!$D$12&amp;" - "&amp;'MPLH COMPS'!$E$12,
IF(AND(BH25="CONVENTIONAL",$BI25&gt;='MPLH COMPS'!$B$13,$BI25&lt;='MPLH COMPS'!$C$13),'MPLH COMPS'!$D$13&amp;" - "&amp;'MPLH COMPS'!$E$13,
IF(AND(BH25="CONVENIENCE",$BI25&gt;='MPLH COMPS'!$B$3,$BI25&lt;='MPLH COMPS'!$C$3),'MPLH COMPS'!$F$3&amp;" - "&amp;'MPLH COMPS'!$G$3,
IF(AND(BH25="CONVENIENCE",$BI25&gt;='MPLH COMPS'!$B$4,$BI25&lt;='MPLH COMPS'!$C$4),'MPLH COMPS'!$F$4&amp;" - "&amp;'MPLH COMPS'!$G$4,
IF(AND(BH25="CONVENIENCE",$BI25&gt;='MPLH COMPS'!$B$5,$BI25&lt;='MPLH COMPS'!$C$5),'MPLH COMPS'!$F$5&amp;" - "&amp;'MPLH COMPS'!$G$5,
IF(AND(BH25="CONVENIENCE",$BI25&gt;='MPLH COMPS'!$B$6,$BI25&lt;='MPLH COMPS'!$C$6),'MPLH COMPS'!$F$6&amp;" - "&amp;'MPLH COMPS'!$G$6,
IF(AND(BH25="CONVENIENCE",$BI25&gt;='MPLH COMPS'!$B$7,$BI25&lt;='MPLH COMPS'!$C$7),'MPLH COMPS'!$F$7&amp;" - "&amp;'MPLH COMPS'!$G$7,
IF(AND(BH25="CONVENIENCE",$BI25&gt;='MPLH COMPS'!$B$8,$BI25&lt;='MPLH COMPS'!$C$8),'MPLH COMPS'!$F$8&amp;" - "&amp;'MPLH COMPS'!$G$8,
IF(AND(BH25="CONVENIENCE",$BI25&gt;='MPLH COMPS'!$B$9,$BI25&lt;='MPLH COMPS'!$C$9),'MPLH COMPS'!$F$9&amp;" - "&amp;'MPLH COMPS'!$G$9,
IF(AND(BH25="CONVENIENCE",$BI25&gt;='MPLH COMPS'!$B$10,$BI25&lt;='MPLH COMPS'!$C$10),'MPLH COMPS'!$F$10&amp;" - "&amp;'MPLH COMPS'!$G$10,
IF(AND(BH25="CONVENIENCE",$BI25&gt;='MPLH COMPS'!$B$11,$BI25&lt;='MPLH COMPS'!$C$11),'MPLH COMPS'!$F$11&amp;" - "&amp;'MPLH COMPS'!$G$11,
IF(AND(BH25="CONVENIENCE",$BI25&gt;='MPLH COMPS'!$B$12,$BI25&lt;='MPLH COMPS'!$C$12),'MPLH COMPS'!$F$12&amp;" - "&amp;'MPLH COMPS'!$G$12,
IF(AND(BH25="CONVENIENCE",$BI25&gt;='MPLH COMPS'!$B$13,$BI25&lt;='MPLH COMPS'!$C$13),'MPLH COMPS'!$F$13&amp;" - "&amp;'MPLH COMPS'!$G$13,
""))))))))))))))))))))))</f>
        <v/>
      </c>
      <c r="BM25" s="31"/>
      <c r="BN25" s="113"/>
      <c r="BO25" s="115">
        <f t="shared" si="23"/>
        <v>0</v>
      </c>
      <c r="BP25" s="117">
        <f t="shared" si="24"/>
        <v>0</v>
      </c>
      <c r="BQ25" s="117">
        <f t="shared" si="25"/>
        <v>0</v>
      </c>
      <c r="BR25" s="116">
        <f t="shared" si="26"/>
        <v>0</v>
      </c>
      <c r="BS25" s="115">
        <f t="shared" si="27"/>
        <v>0</v>
      </c>
      <c r="BT25" s="117">
        <f t="shared" si="28"/>
        <v>0</v>
      </c>
      <c r="BU25" s="116">
        <f t="shared" si="29"/>
        <v>0</v>
      </c>
      <c r="BV25" s="115">
        <f t="shared" si="30"/>
        <v>0</v>
      </c>
      <c r="BW25" s="117">
        <f t="shared" si="31"/>
        <v>0</v>
      </c>
      <c r="BX25" s="116">
        <f t="shared" si="34"/>
        <v>0</v>
      </c>
      <c r="BY25" s="118">
        <f t="shared" si="38"/>
        <v>0</v>
      </c>
    </row>
    <row r="26" spans="1:77" ht="20.75" customHeight="1" x14ac:dyDescent="0.2">
      <c r="A26" s="74" t="s">
        <v>76</v>
      </c>
      <c r="B26" s="120" t="b">
        <v>0</v>
      </c>
      <c r="C26" s="75"/>
      <c r="D26" s="159">
        <f t="shared" si="35"/>
        <v>0</v>
      </c>
      <c r="E26" s="96"/>
      <c r="F26" s="76"/>
      <c r="G26" s="77"/>
      <c r="H26" s="77"/>
      <c r="I26" s="39">
        <f t="shared" si="36"/>
        <v>0</v>
      </c>
      <c r="J26" s="98">
        <f>IF($F26=0,0,IF($B26=FALSE,ROUND($F26/$I26,4),
IF(AND($B26=TRUE,C26=0,ROUND($F26/$I26,4)&gt;=0.4),MIN(1,ROUND(($F26/$I26)*'FEDERAL RATES (HIDDEN)'!$C$2,4)),
IF(AND($B26=TRUE,C26=0,ROUND($F26/$I26,4)&lt;0.4),ROUND($F26/$I26,4),
IF(ROUND((SUMIFS($F:$F,$B:$B,TRUE,$C:$C,$C26)/SUMIFS($I:$I,$B:$B,TRUE,$C:$C,$C26)),4)&gt;=0.4,
MIN(1,ROUND((SUMIFS($F:$F,$B:$B,TRUE,$C:$C,$C26)/SUMIFS($I:$I,$B:$B,TRUE,$C:$C,$C26))*'FEDERAL RATES (HIDDEN)'!$C$2,4)),
ROUND((SUMIFS($F:$F,$B:$B,TRUE,$C:$C,$C26)/SUMIFS($I:$I,$B:$B,TRUE,$C:$C,$C26)),4))))))</f>
        <v>0</v>
      </c>
      <c r="K26" s="89">
        <f t="shared" si="4"/>
        <v>0</v>
      </c>
      <c r="L26" s="99">
        <f t="shared" si="5"/>
        <v>0</v>
      </c>
      <c r="M26" s="68">
        <v>1</v>
      </c>
      <c r="N26" s="87">
        <f t="shared" si="1"/>
        <v>0</v>
      </c>
      <c r="O26" s="68"/>
      <c r="P26" s="38">
        <f t="shared" si="6"/>
        <v>0</v>
      </c>
      <c r="Q26" s="38">
        <f t="shared" si="7"/>
        <v>0</v>
      </c>
      <c r="R26" s="38">
        <f t="shared" si="8"/>
        <v>0</v>
      </c>
      <c r="S26" s="87">
        <f t="shared" si="9"/>
        <v>0</v>
      </c>
      <c r="T26" s="69"/>
      <c r="U26" s="38">
        <f t="shared" si="10"/>
        <v>0</v>
      </c>
      <c r="V26" s="38">
        <f t="shared" si="11"/>
        <v>0</v>
      </c>
      <c r="W26" s="38">
        <f t="shared" si="12"/>
        <v>0</v>
      </c>
      <c r="X26" s="87">
        <f t="shared" si="13"/>
        <v>0</v>
      </c>
      <c r="Y26" s="69"/>
      <c r="Z26" s="38">
        <f t="shared" si="14"/>
        <v>0</v>
      </c>
      <c r="AA26" s="38">
        <f t="shared" si="15"/>
        <v>0</v>
      </c>
      <c r="AB26" s="38">
        <f t="shared" si="16"/>
        <v>0</v>
      </c>
      <c r="AC26" s="87">
        <f t="shared" si="17"/>
        <v>0</v>
      </c>
      <c r="AD26" s="69"/>
      <c r="AE26" s="38">
        <f t="shared" si="18"/>
        <v>0</v>
      </c>
      <c r="AF26" s="38">
        <f t="shared" si="19"/>
        <v>0</v>
      </c>
      <c r="AG26" s="38">
        <f t="shared" si="20"/>
        <v>0</v>
      </c>
      <c r="AH26" s="87">
        <f t="shared" si="21"/>
        <v>0</v>
      </c>
      <c r="AI26" s="69"/>
      <c r="AJ26" s="39">
        <f t="shared" si="22"/>
        <v>0</v>
      </c>
      <c r="AK26" s="106"/>
      <c r="AL26" s="91"/>
      <c r="AM26" s="107"/>
      <c r="AN26" s="106"/>
      <c r="AO26" s="91"/>
      <c r="AP26" s="107"/>
      <c r="AQ26" s="106"/>
      <c r="AR26" s="91"/>
      <c r="AS26" s="107"/>
      <c r="AT26" s="106"/>
      <c r="AU26" s="91"/>
      <c r="AV26" s="107"/>
      <c r="AW26" s="106"/>
      <c r="AX26" s="107"/>
      <c r="AY26" s="106"/>
      <c r="AZ26" s="107"/>
      <c r="BA26" s="108"/>
      <c r="BB26" s="106"/>
      <c r="BC26" s="91"/>
      <c r="BD26" s="91"/>
      <c r="BE26" s="91"/>
      <c r="BF26" s="107"/>
      <c r="BG26" s="70"/>
      <c r="BH26" s="61"/>
      <c r="BI26" s="38">
        <f xml:space="preserve">
(P26*(2/3))+
(X26*(1/3))+
(AC26)+
(AH26)+
((AJ26)/(AZ26+'FEDERAL RATES (HIDDEN)'!$C$20))</f>
        <v>0</v>
      </c>
      <c r="BJ26" s="65"/>
      <c r="BK26" s="63">
        <f t="shared" si="37"/>
        <v>0</v>
      </c>
      <c r="BL26" s="88" t="str">
        <f>IF(AND(BH26="CONVENTIONAL",$BI26&gt;='MPLH COMPS'!$B$3,$BI26&lt;='MPLH COMPS'!$C$3),'MPLH COMPS'!$D$3&amp;" - "&amp;'MPLH COMPS'!$E$3,
IF(AND(BH26="CONVENTIONAL",$BI26&gt;='MPLH COMPS'!$B$4,$BI26&lt;='MPLH COMPS'!$C$4),'MPLH COMPS'!$D$4&amp;" - "&amp;'MPLH COMPS'!$E$4,
IF(AND(BH26="CONVENTIONAL",$BI26&gt;='MPLH COMPS'!$B$5,$BI26&lt;='MPLH COMPS'!$C$5),'MPLH COMPS'!$D$5&amp;" - "&amp;'MPLH COMPS'!$E$5,
IF(AND(BH26="CONVENTIONAL",$BI26&gt;='MPLH COMPS'!$B$6,$BI26&lt;='MPLH COMPS'!$C$6),'MPLH COMPS'!$D$6&amp;" - "&amp;'MPLH COMPS'!$E$6,
IF(AND(BH26="CONVENTIONAL",$BI26&gt;='MPLH COMPS'!$B$7,$BI26&lt;='MPLH COMPS'!$C$7),'MPLH COMPS'!$D$7&amp;" - "&amp;'MPLH COMPS'!$E$7,
IF(AND(BH26="CONVENTIONAL",$BI26&gt;='MPLH COMPS'!$B$8,$BI26&lt;='MPLH COMPS'!$C$8),'MPLH COMPS'!$D$8&amp;" - "&amp;'MPLH COMPS'!$E$8,
IF(AND(BH26="CONVENTIONAL",$BI26&gt;='MPLH COMPS'!$B$9,$BI26&lt;='MPLH COMPS'!$C$9),'MPLH COMPS'!$D$9&amp;" - "&amp;'MPLH COMPS'!$E$9,
IF(AND(BH26="CONVENTIONAL",$BI26&gt;='MPLH COMPS'!$B$10,$BI26&lt;='MPLH COMPS'!$C$10),'MPLH COMPS'!$D$10&amp;" - "&amp;'MPLH COMPS'!$E$10,
IF(AND(BH26="CONVENTIONAL",$BI26&gt;='MPLH COMPS'!$B$11,$BI26&lt;='MPLH COMPS'!$C$11),'MPLH COMPS'!$D$11&amp;" - "&amp;'MPLH COMPS'!$E$11,
IF(AND(BH26="CONVENTIONAL",$BI26&gt;='MPLH COMPS'!$B$12,$BI26&lt;='MPLH COMPS'!$C$12),'MPLH COMPS'!$D$12&amp;" - "&amp;'MPLH COMPS'!$E$12,
IF(AND(BH26="CONVENTIONAL",$BI26&gt;='MPLH COMPS'!$B$13,$BI26&lt;='MPLH COMPS'!$C$13),'MPLH COMPS'!$D$13&amp;" - "&amp;'MPLH COMPS'!$E$13,
IF(AND(BH26="CONVENIENCE",$BI26&gt;='MPLH COMPS'!$B$3,$BI26&lt;='MPLH COMPS'!$C$3),'MPLH COMPS'!$F$3&amp;" - "&amp;'MPLH COMPS'!$G$3,
IF(AND(BH26="CONVENIENCE",$BI26&gt;='MPLH COMPS'!$B$4,$BI26&lt;='MPLH COMPS'!$C$4),'MPLH COMPS'!$F$4&amp;" - "&amp;'MPLH COMPS'!$G$4,
IF(AND(BH26="CONVENIENCE",$BI26&gt;='MPLH COMPS'!$B$5,$BI26&lt;='MPLH COMPS'!$C$5),'MPLH COMPS'!$F$5&amp;" - "&amp;'MPLH COMPS'!$G$5,
IF(AND(BH26="CONVENIENCE",$BI26&gt;='MPLH COMPS'!$B$6,$BI26&lt;='MPLH COMPS'!$C$6),'MPLH COMPS'!$F$6&amp;" - "&amp;'MPLH COMPS'!$G$6,
IF(AND(BH26="CONVENIENCE",$BI26&gt;='MPLH COMPS'!$B$7,$BI26&lt;='MPLH COMPS'!$C$7),'MPLH COMPS'!$F$7&amp;" - "&amp;'MPLH COMPS'!$G$7,
IF(AND(BH26="CONVENIENCE",$BI26&gt;='MPLH COMPS'!$B$8,$BI26&lt;='MPLH COMPS'!$C$8),'MPLH COMPS'!$F$8&amp;" - "&amp;'MPLH COMPS'!$G$8,
IF(AND(BH26="CONVENIENCE",$BI26&gt;='MPLH COMPS'!$B$9,$BI26&lt;='MPLH COMPS'!$C$9),'MPLH COMPS'!$F$9&amp;" - "&amp;'MPLH COMPS'!$G$9,
IF(AND(BH26="CONVENIENCE",$BI26&gt;='MPLH COMPS'!$B$10,$BI26&lt;='MPLH COMPS'!$C$10),'MPLH COMPS'!$F$10&amp;" - "&amp;'MPLH COMPS'!$G$10,
IF(AND(BH26="CONVENIENCE",$BI26&gt;='MPLH COMPS'!$B$11,$BI26&lt;='MPLH COMPS'!$C$11),'MPLH COMPS'!$F$11&amp;" - "&amp;'MPLH COMPS'!$G$11,
IF(AND(BH26="CONVENIENCE",$BI26&gt;='MPLH COMPS'!$B$12,$BI26&lt;='MPLH COMPS'!$C$12),'MPLH COMPS'!$F$12&amp;" - "&amp;'MPLH COMPS'!$G$12,
IF(AND(BH26="CONVENIENCE",$BI26&gt;='MPLH COMPS'!$B$13,$BI26&lt;='MPLH COMPS'!$C$13),'MPLH COMPS'!$F$13&amp;" - "&amp;'MPLH COMPS'!$G$13,
""))))))))))))))))))))))</f>
        <v/>
      </c>
      <c r="BM26" s="31"/>
      <c r="BN26" s="113"/>
      <c r="BO26" s="115">
        <f t="shared" si="23"/>
        <v>0</v>
      </c>
      <c r="BP26" s="117">
        <f t="shared" si="24"/>
        <v>0</v>
      </c>
      <c r="BQ26" s="117">
        <f t="shared" si="25"/>
        <v>0</v>
      </c>
      <c r="BR26" s="116">
        <f t="shared" si="26"/>
        <v>0</v>
      </c>
      <c r="BS26" s="115">
        <f t="shared" si="27"/>
        <v>0</v>
      </c>
      <c r="BT26" s="117">
        <f t="shared" si="28"/>
        <v>0</v>
      </c>
      <c r="BU26" s="116">
        <f t="shared" si="29"/>
        <v>0</v>
      </c>
      <c r="BV26" s="115">
        <f t="shared" si="30"/>
        <v>0</v>
      </c>
      <c r="BW26" s="117">
        <f t="shared" si="31"/>
        <v>0</v>
      </c>
      <c r="BX26" s="116">
        <f t="shared" si="34"/>
        <v>0</v>
      </c>
      <c r="BY26" s="118">
        <f t="shared" si="38"/>
        <v>0</v>
      </c>
    </row>
    <row r="27" spans="1:77" ht="20.75" customHeight="1" x14ac:dyDescent="0.2">
      <c r="A27" s="74" t="s">
        <v>77</v>
      </c>
      <c r="B27" s="120" t="b">
        <v>0</v>
      </c>
      <c r="C27" s="75"/>
      <c r="D27" s="159">
        <f t="shared" si="35"/>
        <v>0</v>
      </c>
      <c r="E27" s="96"/>
      <c r="F27" s="76"/>
      <c r="G27" s="77"/>
      <c r="H27" s="77"/>
      <c r="I27" s="39">
        <f t="shared" si="36"/>
        <v>0</v>
      </c>
      <c r="J27" s="98">
        <f>IF($F27=0,0,IF($B27=FALSE,ROUND($F27/$I27,4),
IF(AND($B27=TRUE,C27=0,ROUND($F27/$I27,4)&gt;=0.4),MIN(1,ROUND(($F27/$I27)*'FEDERAL RATES (HIDDEN)'!$C$2,4)),
IF(AND($B27=TRUE,C27=0,ROUND($F27/$I27,4)&lt;0.4),ROUND($F27/$I27,4),
IF(ROUND((SUMIFS($F:$F,$B:$B,TRUE,$C:$C,$C27)/SUMIFS($I:$I,$B:$B,TRUE,$C:$C,$C27)),4)&gt;=0.4,
MIN(1,ROUND((SUMIFS($F:$F,$B:$B,TRUE,$C:$C,$C27)/SUMIFS($I:$I,$B:$B,TRUE,$C:$C,$C27))*'FEDERAL RATES (HIDDEN)'!$C$2,4)),
ROUND((SUMIFS($F:$F,$B:$B,TRUE,$C:$C,$C27)/SUMIFS($I:$I,$B:$B,TRUE,$C:$C,$C27)),4))))))</f>
        <v>0</v>
      </c>
      <c r="K27" s="89">
        <f t="shared" si="4"/>
        <v>0</v>
      </c>
      <c r="L27" s="99">
        <f t="shared" si="5"/>
        <v>0</v>
      </c>
      <c r="M27" s="68">
        <v>1</v>
      </c>
      <c r="N27" s="87">
        <f t="shared" si="1"/>
        <v>0</v>
      </c>
      <c r="O27" s="68"/>
      <c r="P27" s="38">
        <f t="shared" si="6"/>
        <v>0</v>
      </c>
      <c r="Q27" s="38">
        <f t="shared" si="7"/>
        <v>0</v>
      </c>
      <c r="R27" s="38">
        <f t="shared" si="8"/>
        <v>0</v>
      </c>
      <c r="S27" s="87">
        <f t="shared" si="9"/>
        <v>0</v>
      </c>
      <c r="T27" s="69"/>
      <c r="U27" s="38">
        <f t="shared" si="10"/>
        <v>0</v>
      </c>
      <c r="V27" s="38">
        <f t="shared" si="11"/>
        <v>0</v>
      </c>
      <c r="W27" s="38">
        <f t="shared" si="12"/>
        <v>0</v>
      </c>
      <c r="X27" s="87">
        <f t="shared" si="13"/>
        <v>0</v>
      </c>
      <c r="Y27" s="69"/>
      <c r="Z27" s="38">
        <f t="shared" si="14"/>
        <v>0</v>
      </c>
      <c r="AA27" s="38">
        <f t="shared" si="15"/>
        <v>0</v>
      </c>
      <c r="AB27" s="38">
        <f t="shared" si="16"/>
        <v>0</v>
      </c>
      <c r="AC27" s="87">
        <f t="shared" si="17"/>
        <v>0</v>
      </c>
      <c r="AD27" s="69"/>
      <c r="AE27" s="38">
        <f t="shared" si="18"/>
        <v>0</v>
      </c>
      <c r="AF27" s="38">
        <f t="shared" si="19"/>
        <v>0</v>
      </c>
      <c r="AG27" s="38">
        <f t="shared" si="20"/>
        <v>0</v>
      </c>
      <c r="AH27" s="87">
        <f t="shared" si="21"/>
        <v>0</v>
      </c>
      <c r="AI27" s="69"/>
      <c r="AJ27" s="39">
        <f t="shared" si="22"/>
        <v>0</v>
      </c>
      <c r="AK27" s="106"/>
      <c r="AL27" s="91"/>
      <c r="AM27" s="107"/>
      <c r="AN27" s="106"/>
      <c r="AO27" s="91"/>
      <c r="AP27" s="107"/>
      <c r="AQ27" s="106"/>
      <c r="AR27" s="91"/>
      <c r="AS27" s="107"/>
      <c r="AT27" s="106"/>
      <c r="AU27" s="91"/>
      <c r="AV27" s="107"/>
      <c r="AW27" s="106"/>
      <c r="AX27" s="107"/>
      <c r="AY27" s="106"/>
      <c r="AZ27" s="107"/>
      <c r="BA27" s="108"/>
      <c r="BB27" s="106"/>
      <c r="BC27" s="91"/>
      <c r="BD27" s="91"/>
      <c r="BE27" s="91"/>
      <c r="BF27" s="107"/>
      <c r="BG27" s="70"/>
      <c r="BH27" s="61"/>
      <c r="BI27" s="38">
        <f xml:space="preserve">
(P27*(2/3))+
(X27*(1/3))+
(AC27)+
(AH27)+
((AJ27)/(AZ27+'FEDERAL RATES (HIDDEN)'!$C$20))</f>
        <v>0</v>
      </c>
      <c r="BJ27" s="65"/>
      <c r="BK27" s="63">
        <f t="shared" si="37"/>
        <v>0</v>
      </c>
      <c r="BL27" s="88" t="str">
        <f>IF(AND(BH27="CONVENTIONAL",$BI27&gt;='MPLH COMPS'!$B$3,$BI27&lt;='MPLH COMPS'!$C$3),'MPLH COMPS'!$D$3&amp;" - "&amp;'MPLH COMPS'!$E$3,
IF(AND(BH27="CONVENTIONAL",$BI27&gt;='MPLH COMPS'!$B$4,$BI27&lt;='MPLH COMPS'!$C$4),'MPLH COMPS'!$D$4&amp;" - "&amp;'MPLH COMPS'!$E$4,
IF(AND(BH27="CONVENTIONAL",$BI27&gt;='MPLH COMPS'!$B$5,$BI27&lt;='MPLH COMPS'!$C$5),'MPLH COMPS'!$D$5&amp;" - "&amp;'MPLH COMPS'!$E$5,
IF(AND(BH27="CONVENTIONAL",$BI27&gt;='MPLH COMPS'!$B$6,$BI27&lt;='MPLH COMPS'!$C$6),'MPLH COMPS'!$D$6&amp;" - "&amp;'MPLH COMPS'!$E$6,
IF(AND(BH27="CONVENTIONAL",$BI27&gt;='MPLH COMPS'!$B$7,$BI27&lt;='MPLH COMPS'!$C$7),'MPLH COMPS'!$D$7&amp;" - "&amp;'MPLH COMPS'!$E$7,
IF(AND(BH27="CONVENTIONAL",$BI27&gt;='MPLH COMPS'!$B$8,$BI27&lt;='MPLH COMPS'!$C$8),'MPLH COMPS'!$D$8&amp;" - "&amp;'MPLH COMPS'!$E$8,
IF(AND(BH27="CONVENTIONAL",$BI27&gt;='MPLH COMPS'!$B$9,$BI27&lt;='MPLH COMPS'!$C$9),'MPLH COMPS'!$D$9&amp;" - "&amp;'MPLH COMPS'!$E$9,
IF(AND(BH27="CONVENTIONAL",$BI27&gt;='MPLH COMPS'!$B$10,$BI27&lt;='MPLH COMPS'!$C$10),'MPLH COMPS'!$D$10&amp;" - "&amp;'MPLH COMPS'!$E$10,
IF(AND(BH27="CONVENTIONAL",$BI27&gt;='MPLH COMPS'!$B$11,$BI27&lt;='MPLH COMPS'!$C$11),'MPLH COMPS'!$D$11&amp;" - "&amp;'MPLH COMPS'!$E$11,
IF(AND(BH27="CONVENTIONAL",$BI27&gt;='MPLH COMPS'!$B$12,$BI27&lt;='MPLH COMPS'!$C$12),'MPLH COMPS'!$D$12&amp;" - "&amp;'MPLH COMPS'!$E$12,
IF(AND(BH27="CONVENTIONAL",$BI27&gt;='MPLH COMPS'!$B$13,$BI27&lt;='MPLH COMPS'!$C$13),'MPLH COMPS'!$D$13&amp;" - "&amp;'MPLH COMPS'!$E$13,
IF(AND(BH27="CONVENIENCE",$BI27&gt;='MPLH COMPS'!$B$3,$BI27&lt;='MPLH COMPS'!$C$3),'MPLH COMPS'!$F$3&amp;" - "&amp;'MPLH COMPS'!$G$3,
IF(AND(BH27="CONVENIENCE",$BI27&gt;='MPLH COMPS'!$B$4,$BI27&lt;='MPLH COMPS'!$C$4),'MPLH COMPS'!$F$4&amp;" - "&amp;'MPLH COMPS'!$G$4,
IF(AND(BH27="CONVENIENCE",$BI27&gt;='MPLH COMPS'!$B$5,$BI27&lt;='MPLH COMPS'!$C$5),'MPLH COMPS'!$F$5&amp;" - "&amp;'MPLH COMPS'!$G$5,
IF(AND(BH27="CONVENIENCE",$BI27&gt;='MPLH COMPS'!$B$6,$BI27&lt;='MPLH COMPS'!$C$6),'MPLH COMPS'!$F$6&amp;" - "&amp;'MPLH COMPS'!$G$6,
IF(AND(BH27="CONVENIENCE",$BI27&gt;='MPLH COMPS'!$B$7,$BI27&lt;='MPLH COMPS'!$C$7),'MPLH COMPS'!$F$7&amp;" - "&amp;'MPLH COMPS'!$G$7,
IF(AND(BH27="CONVENIENCE",$BI27&gt;='MPLH COMPS'!$B$8,$BI27&lt;='MPLH COMPS'!$C$8),'MPLH COMPS'!$F$8&amp;" - "&amp;'MPLH COMPS'!$G$8,
IF(AND(BH27="CONVENIENCE",$BI27&gt;='MPLH COMPS'!$B$9,$BI27&lt;='MPLH COMPS'!$C$9),'MPLH COMPS'!$F$9&amp;" - "&amp;'MPLH COMPS'!$G$9,
IF(AND(BH27="CONVENIENCE",$BI27&gt;='MPLH COMPS'!$B$10,$BI27&lt;='MPLH COMPS'!$C$10),'MPLH COMPS'!$F$10&amp;" - "&amp;'MPLH COMPS'!$G$10,
IF(AND(BH27="CONVENIENCE",$BI27&gt;='MPLH COMPS'!$B$11,$BI27&lt;='MPLH COMPS'!$C$11),'MPLH COMPS'!$F$11&amp;" - "&amp;'MPLH COMPS'!$G$11,
IF(AND(BH27="CONVENIENCE",$BI27&gt;='MPLH COMPS'!$B$12,$BI27&lt;='MPLH COMPS'!$C$12),'MPLH COMPS'!$F$12&amp;" - "&amp;'MPLH COMPS'!$G$12,
IF(AND(BH27="CONVENIENCE",$BI27&gt;='MPLH COMPS'!$B$13,$BI27&lt;='MPLH COMPS'!$C$13),'MPLH COMPS'!$F$13&amp;" - "&amp;'MPLH COMPS'!$G$13,
""))))))))))))))))))))))</f>
        <v/>
      </c>
      <c r="BM27" s="31"/>
      <c r="BN27" s="113"/>
      <c r="BO27" s="115">
        <f t="shared" si="23"/>
        <v>0</v>
      </c>
      <c r="BP27" s="117">
        <f t="shared" si="24"/>
        <v>0</v>
      </c>
      <c r="BQ27" s="117">
        <f t="shared" si="25"/>
        <v>0</v>
      </c>
      <c r="BR27" s="116">
        <f t="shared" si="26"/>
        <v>0</v>
      </c>
      <c r="BS27" s="115">
        <f t="shared" si="27"/>
        <v>0</v>
      </c>
      <c r="BT27" s="117">
        <f t="shared" si="28"/>
        <v>0</v>
      </c>
      <c r="BU27" s="116">
        <f t="shared" si="29"/>
        <v>0</v>
      </c>
      <c r="BV27" s="115">
        <f t="shared" si="30"/>
        <v>0</v>
      </c>
      <c r="BW27" s="117">
        <f t="shared" si="31"/>
        <v>0</v>
      </c>
      <c r="BX27" s="116">
        <f t="shared" si="34"/>
        <v>0</v>
      </c>
      <c r="BY27" s="118">
        <f t="shared" si="38"/>
        <v>0</v>
      </c>
    </row>
    <row r="28" spans="1:77" ht="20.75" customHeight="1" x14ac:dyDescent="0.2">
      <c r="A28" s="74" t="s">
        <v>78</v>
      </c>
      <c r="B28" s="120" t="b">
        <v>0</v>
      </c>
      <c r="C28" s="75"/>
      <c r="D28" s="159">
        <f t="shared" si="35"/>
        <v>0</v>
      </c>
      <c r="E28" s="96"/>
      <c r="F28" s="76"/>
      <c r="G28" s="77"/>
      <c r="H28" s="77"/>
      <c r="I28" s="39">
        <f t="shared" si="36"/>
        <v>0</v>
      </c>
      <c r="J28" s="98">
        <f>IF($F28=0,0,IF($B28=FALSE,ROUND($F28/$I28,4),
IF(AND($B28=TRUE,C28=0,ROUND($F28/$I28,4)&gt;=0.4),MIN(1,ROUND(($F28/$I28)*'FEDERAL RATES (HIDDEN)'!$C$2,4)),
IF(AND($B28=TRUE,C28=0,ROUND($F28/$I28,4)&lt;0.4),ROUND($F28/$I28,4),
IF(ROUND((SUMIFS($F:$F,$B:$B,TRUE,$C:$C,$C28)/SUMIFS($I:$I,$B:$B,TRUE,$C:$C,$C28)),4)&gt;=0.4,
MIN(1,ROUND((SUMIFS($F:$F,$B:$B,TRUE,$C:$C,$C28)/SUMIFS($I:$I,$B:$B,TRUE,$C:$C,$C28))*'FEDERAL RATES (HIDDEN)'!$C$2,4)),
ROUND((SUMIFS($F:$F,$B:$B,TRUE,$C:$C,$C28)/SUMIFS($I:$I,$B:$B,TRUE,$C:$C,$C28)),4))))))</f>
        <v>0</v>
      </c>
      <c r="K28" s="89">
        <f t="shared" si="4"/>
        <v>0</v>
      </c>
      <c r="L28" s="99">
        <f t="shared" si="5"/>
        <v>0</v>
      </c>
      <c r="M28" s="68">
        <v>1</v>
      </c>
      <c r="N28" s="87">
        <f t="shared" si="1"/>
        <v>0</v>
      </c>
      <c r="O28" s="68"/>
      <c r="P28" s="38">
        <f t="shared" si="6"/>
        <v>0</v>
      </c>
      <c r="Q28" s="38">
        <f t="shared" si="7"/>
        <v>0</v>
      </c>
      <c r="R28" s="38">
        <f t="shared" si="8"/>
        <v>0</v>
      </c>
      <c r="S28" s="87">
        <f t="shared" si="9"/>
        <v>0</v>
      </c>
      <c r="T28" s="69"/>
      <c r="U28" s="38">
        <f t="shared" si="10"/>
        <v>0</v>
      </c>
      <c r="V28" s="38">
        <f t="shared" si="11"/>
        <v>0</v>
      </c>
      <c r="W28" s="38">
        <f t="shared" si="12"/>
        <v>0</v>
      </c>
      <c r="X28" s="87">
        <f t="shared" si="13"/>
        <v>0</v>
      </c>
      <c r="Y28" s="69"/>
      <c r="Z28" s="38">
        <f t="shared" si="14"/>
        <v>0</v>
      </c>
      <c r="AA28" s="38">
        <f t="shared" si="15"/>
        <v>0</v>
      </c>
      <c r="AB28" s="38">
        <f t="shared" si="16"/>
        <v>0</v>
      </c>
      <c r="AC28" s="87">
        <f t="shared" si="17"/>
        <v>0</v>
      </c>
      <c r="AD28" s="69"/>
      <c r="AE28" s="38">
        <f t="shared" si="18"/>
        <v>0</v>
      </c>
      <c r="AF28" s="38">
        <f t="shared" si="19"/>
        <v>0</v>
      </c>
      <c r="AG28" s="38">
        <f t="shared" si="20"/>
        <v>0</v>
      </c>
      <c r="AH28" s="87">
        <f t="shared" si="21"/>
        <v>0</v>
      </c>
      <c r="AI28" s="69"/>
      <c r="AJ28" s="39">
        <f t="shared" si="22"/>
        <v>0</v>
      </c>
      <c r="AK28" s="106"/>
      <c r="AL28" s="91"/>
      <c r="AM28" s="107"/>
      <c r="AN28" s="106"/>
      <c r="AO28" s="91"/>
      <c r="AP28" s="107"/>
      <c r="AQ28" s="106"/>
      <c r="AR28" s="91"/>
      <c r="AS28" s="107"/>
      <c r="AT28" s="106"/>
      <c r="AU28" s="91"/>
      <c r="AV28" s="107"/>
      <c r="AW28" s="106"/>
      <c r="AX28" s="107"/>
      <c r="AY28" s="106"/>
      <c r="AZ28" s="107"/>
      <c r="BA28" s="108"/>
      <c r="BB28" s="106"/>
      <c r="BC28" s="91"/>
      <c r="BD28" s="91"/>
      <c r="BE28" s="91"/>
      <c r="BF28" s="107"/>
      <c r="BG28" s="70"/>
      <c r="BH28" s="61"/>
      <c r="BI28" s="38">
        <f xml:space="preserve">
(P28*(2/3))+
(X28*(1/3))+
(AC28)+
(AH28)+
((AJ28)/(AZ28+'FEDERAL RATES (HIDDEN)'!$C$20))</f>
        <v>0</v>
      </c>
      <c r="BJ28" s="65"/>
      <c r="BK28" s="63">
        <f t="shared" si="37"/>
        <v>0</v>
      </c>
      <c r="BL28" s="88" t="str">
        <f>IF(AND(BH28="CONVENTIONAL",$BI28&gt;='MPLH COMPS'!$B$3,$BI28&lt;='MPLH COMPS'!$C$3),'MPLH COMPS'!$D$3&amp;" - "&amp;'MPLH COMPS'!$E$3,
IF(AND(BH28="CONVENTIONAL",$BI28&gt;='MPLH COMPS'!$B$4,$BI28&lt;='MPLH COMPS'!$C$4),'MPLH COMPS'!$D$4&amp;" - "&amp;'MPLH COMPS'!$E$4,
IF(AND(BH28="CONVENTIONAL",$BI28&gt;='MPLH COMPS'!$B$5,$BI28&lt;='MPLH COMPS'!$C$5),'MPLH COMPS'!$D$5&amp;" - "&amp;'MPLH COMPS'!$E$5,
IF(AND(BH28="CONVENTIONAL",$BI28&gt;='MPLH COMPS'!$B$6,$BI28&lt;='MPLH COMPS'!$C$6),'MPLH COMPS'!$D$6&amp;" - "&amp;'MPLH COMPS'!$E$6,
IF(AND(BH28="CONVENTIONAL",$BI28&gt;='MPLH COMPS'!$B$7,$BI28&lt;='MPLH COMPS'!$C$7),'MPLH COMPS'!$D$7&amp;" - "&amp;'MPLH COMPS'!$E$7,
IF(AND(BH28="CONVENTIONAL",$BI28&gt;='MPLH COMPS'!$B$8,$BI28&lt;='MPLH COMPS'!$C$8),'MPLH COMPS'!$D$8&amp;" - "&amp;'MPLH COMPS'!$E$8,
IF(AND(BH28="CONVENTIONAL",$BI28&gt;='MPLH COMPS'!$B$9,$BI28&lt;='MPLH COMPS'!$C$9),'MPLH COMPS'!$D$9&amp;" - "&amp;'MPLH COMPS'!$E$9,
IF(AND(BH28="CONVENTIONAL",$BI28&gt;='MPLH COMPS'!$B$10,$BI28&lt;='MPLH COMPS'!$C$10),'MPLH COMPS'!$D$10&amp;" - "&amp;'MPLH COMPS'!$E$10,
IF(AND(BH28="CONVENTIONAL",$BI28&gt;='MPLH COMPS'!$B$11,$BI28&lt;='MPLH COMPS'!$C$11),'MPLH COMPS'!$D$11&amp;" - "&amp;'MPLH COMPS'!$E$11,
IF(AND(BH28="CONVENTIONAL",$BI28&gt;='MPLH COMPS'!$B$12,$BI28&lt;='MPLH COMPS'!$C$12),'MPLH COMPS'!$D$12&amp;" - "&amp;'MPLH COMPS'!$E$12,
IF(AND(BH28="CONVENTIONAL",$BI28&gt;='MPLH COMPS'!$B$13,$BI28&lt;='MPLH COMPS'!$C$13),'MPLH COMPS'!$D$13&amp;" - "&amp;'MPLH COMPS'!$E$13,
IF(AND(BH28="CONVENIENCE",$BI28&gt;='MPLH COMPS'!$B$3,$BI28&lt;='MPLH COMPS'!$C$3),'MPLH COMPS'!$F$3&amp;" - "&amp;'MPLH COMPS'!$G$3,
IF(AND(BH28="CONVENIENCE",$BI28&gt;='MPLH COMPS'!$B$4,$BI28&lt;='MPLH COMPS'!$C$4),'MPLH COMPS'!$F$4&amp;" - "&amp;'MPLH COMPS'!$G$4,
IF(AND(BH28="CONVENIENCE",$BI28&gt;='MPLH COMPS'!$B$5,$BI28&lt;='MPLH COMPS'!$C$5),'MPLH COMPS'!$F$5&amp;" - "&amp;'MPLH COMPS'!$G$5,
IF(AND(BH28="CONVENIENCE",$BI28&gt;='MPLH COMPS'!$B$6,$BI28&lt;='MPLH COMPS'!$C$6),'MPLH COMPS'!$F$6&amp;" - "&amp;'MPLH COMPS'!$G$6,
IF(AND(BH28="CONVENIENCE",$BI28&gt;='MPLH COMPS'!$B$7,$BI28&lt;='MPLH COMPS'!$C$7),'MPLH COMPS'!$F$7&amp;" - "&amp;'MPLH COMPS'!$G$7,
IF(AND(BH28="CONVENIENCE",$BI28&gt;='MPLH COMPS'!$B$8,$BI28&lt;='MPLH COMPS'!$C$8),'MPLH COMPS'!$F$8&amp;" - "&amp;'MPLH COMPS'!$G$8,
IF(AND(BH28="CONVENIENCE",$BI28&gt;='MPLH COMPS'!$B$9,$BI28&lt;='MPLH COMPS'!$C$9),'MPLH COMPS'!$F$9&amp;" - "&amp;'MPLH COMPS'!$G$9,
IF(AND(BH28="CONVENIENCE",$BI28&gt;='MPLH COMPS'!$B$10,$BI28&lt;='MPLH COMPS'!$C$10),'MPLH COMPS'!$F$10&amp;" - "&amp;'MPLH COMPS'!$G$10,
IF(AND(BH28="CONVENIENCE",$BI28&gt;='MPLH COMPS'!$B$11,$BI28&lt;='MPLH COMPS'!$C$11),'MPLH COMPS'!$F$11&amp;" - "&amp;'MPLH COMPS'!$G$11,
IF(AND(BH28="CONVENIENCE",$BI28&gt;='MPLH COMPS'!$B$12,$BI28&lt;='MPLH COMPS'!$C$12),'MPLH COMPS'!$F$12&amp;" - "&amp;'MPLH COMPS'!$G$12,
IF(AND(BH28="CONVENIENCE",$BI28&gt;='MPLH COMPS'!$B$13,$BI28&lt;='MPLH COMPS'!$C$13),'MPLH COMPS'!$F$13&amp;" - "&amp;'MPLH COMPS'!$G$13,
""))))))))))))))))))))))</f>
        <v/>
      </c>
      <c r="BM28" s="31"/>
      <c r="BN28" s="113"/>
      <c r="BO28" s="115">
        <f t="shared" si="23"/>
        <v>0</v>
      </c>
      <c r="BP28" s="117">
        <f t="shared" si="24"/>
        <v>0</v>
      </c>
      <c r="BQ28" s="117">
        <f t="shared" si="25"/>
        <v>0</v>
      </c>
      <c r="BR28" s="116">
        <f t="shared" si="26"/>
        <v>0</v>
      </c>
      <c r="BS28" s="115">
        <f t="shared" si="27"/>
        <v>0</v>
      </c>
      <c r="BT28" s="117">
        <f t="shared" si="28"/>
        <v>0</v>
      </c>
      <c r="BU28" s="116">
        <f t="shared" si="29"/>
        <v>0</v>
      </c>
      <c r="BV28" s="115">
        <f t="shared" si="30"/>
        <v>0</v>
      </c>
      <c r="BW28" s="117">
        <f t="shared" si="31"/>
        <v>0</v>
      </c>
      <c r="BX28" s="116">
        <f t="shared" si="34"/>
        <v>0</v>
      </c>
      <c r="BY28" s="118">
        <f t="shared" si="38"/>
        <v>0</v>
      </c>
    </row>
    <row r="29" spans="1:77" ht="20.75" customHeight="1" x14ac:dyDescent="0.2">
      <c r="A29" s="74" t="s">
        <v>79</v>
      </c>
      <c r="B29" s="120" t="b">
        <v>0</v>
      </c>
      <c r="C29" s="75"/>
      <c r="D29" s="159">
        <f t="shared" si="35"/>
        <v>0</v>
      </c>
      <c r="E29" s="96"/>
      <c r="F29" s="76"/>
      <c r="G29" s="77"/>
      <c r="H29" s="77"/>
      <c r="I29" s="39">
        <f t="shared" si="36"/>
        <v>0</v>
      </c>
      <c r="J29" s="98">
        <f>IF($F29=0,0,IF($B29=FALSE,ROUND($F29/$I29,4),
IF(AND($B29=TRUE,C29=0,ROUND($F29/$I29,4)&gt;=0.4),MIN(1,ROUND(($F29/$I29)*'FEDERAL RATES (HIDDEN)'!$C$2,4)),
IF(AND($B29=TRUE,C29=0,ROUND($F29/$I29,4)&lt;0.4),ROUND($F29/$I29,4),
IF(ROUND((SUMIFS($F:$F,$B:$B,TRUE,$C:$C,$C29)/SUMIFS($I:$I,$B:$B,TRUE,$C:$C,$C29)),4)&gt;=0.4,
MIN(1,ROUND((SUMIFS($F:$F,$B:$B,TRUE,$C:$C,$C29)/SUMIFS($I:$I,$B:$B,TRUE,$C:$C,$C29))*'FEDERAL RATES (HIDDEN)'!$C$2,4)),
ROUND((SUMIFS($F:$F,$B:$B,TRUE,$C:$C,$C29)/SUMIFS($I:$I,$B:$B,TRUE,$C:$C,$C29)),4))))))</f>
        <v>0</v>
      </c>
      <c r="K29" s="89">
        <f t="shared" si="4"/>
        <v>0</v>
      </c>
      <c r="L29" s="99">
        <f t="shared" si="5"/>
        <v>0</v>
      </c>
      <c r="M29" s="68">
        <v>1</v>
      </c>
      <c r="N29" s="87">
        <f t="shared" si="1"/>
        <v>0</v>
      </c>
      <c r="O29" s="68"/>
      <c r="P29" s="38">
        <f t="shared" si="6"/>
        <v>0</v>
      </c>
      <c r="Q29" s="38">
        <f t="shared" si="7"/>
        <v>0</v>
      </c>
      <c r="R29" s="38">
        <f t="shared" si="8"/>
        <v>0</v>
      </c>
      <c r="S29" s="87">
        <f t="shared" si="9"/>
        <v>0</v>
      </c>
      <c r="T29" s="69"/>
      <c r="U29" s="38">
        <f t="shared" si="10"/>
        <v>0</v>
      </c>
      <c r="V29" s="38">
        <f t="shared" si="11"/>
        <v>0</v>
      </c>
      <c r="W29" s="38">
        <f t="shared" si="12"/>
        <v>0</v>
      </c>
      <c r="X29" s="87">
        <f t="shared" si="13"/>
        <v>0</v>
      </c>
      <c r="Y29" s="69"/>
      <c r="Z29" s="38">
        <f t="shared" si="14"/>
        <v>0</v>
      </c>
      <c r="AA29" s="38">
        <f t="shared" si="15"/>
        <v>0</v>
      </c>
      <c r="AB29" s="38">
        <f t="shared" si="16"/>
        <v>0</v>
      </c>
      <c r="AC29" s="87">
        <f t="shared" si="17"/>
        <v>0</v>
      </c>
      <c r="AD29" s="69"/>
      <c r="AE29" s="38">
        <f t="shared" si="18"/>
        <v>0</v>
      </c>
      <c r="AF29" s="38">
        <f t="shared" si="19"/>
        <v>0</v>
      </c>
      <c r="AG29" s="38">
        <f t="shared" si="20"/>
        <v>0</v>
      </c>
      <c r="AH29" s="87">
        <f t="shared" si="21"/>
        <v>0</v>
      </c>
      <c r="AI29" s="69"/>
      <c r="AJ29" s="39">
        <f t="shared" si="22"/>
        <v>0</v>
      </c>
      <c r="AK29" s="106"/>
      <c r="AL29" s="91"/>
      <c r="AM29" s="107"/>
      <c r="AN29" s="106"/>
      <c r="AO29" s="91"/>
      <c r="AP29" s="107"/>
      <c r="AQ29" s="106"/>
      <c r="AR29" s="91"/>
      <c r="AS29" s="107"/>
      <c r="AT29" s="106"/>
      <c r="AU29" s="91"/>
      <c r="AV29" s="107"/>
      <c r="AW29" s="106"/>
      <c r="AX29" s="107"/>
      <c r="AY29" s="106"/>
      <c r="AZ29" s="107"/>
      <c r="BA29" s="108"/>
      <c r="BB29" s="106"/>
      <c r="BC29" s="91"/>
      <c r="BD29" s="91"/>
      <c r="BE29" s="91"/>
      <c r="BF29" s="107"/>
      <c r="BG29" s="70"/>
      <c r="BH29" s="61"/>
      <c r="BI29" s="38">
        <f xml:space="preserve">
(P29*(2/3))+
(X29*(1/3))+
(AC29)+
(AH29)+
((AJ29)/(AZ29+'FEDERAL RATES (HIDDEN)'!$C$20))</f>
        <v>0</v>
      </c>
      <c r="BJ29" s="65"/>
      <c r="BK29" s="63">
        <f t="shared" si="37"/>
        <v>0</v>
      </c>
      <c r="BL29" s="88" t="str">
        <f>IF(AND(BH29="CONVENTIONAL",$BI29&gt;='MPLH COMPS'!$B$3,$BI29&lt;='MPLH COMPS'!$C$3),'MPLH COMPS'!$D$3&amp;" - "&amp;'MPLH COMPS'!$E$3,
IF(AND(BH29="CONVENTIONAL",$BI29&gt;='MPLH COMPS'!$B$4,$BI29&lt;='MPLH COMPS'!$C$4),'MPLH COMPS'!$D$4&amp;" - "&amp;'MPLH COMPS'!$E$4,
IF(AND(BH29="CONVENTIONAL",$BI29&gt;='MPLH COMPS'!$B$5,$BI29&lt;='MPLH COMPS'!$C$5),'MPLH COMPS'!$D$5&amp;" - "&amp;'MPLH COMPS'!$E$5,
IF(AND(BH29="CONVENTIONAL",$BI29&gt;='MPLH COMPS'!$B$6,$BI29&lt;='MPLH COMPS'!$C$6),'MPLH COMPS'!$D$6&amp;" - "&amp;'MPLH COMPS'!$E$6,
IF(AND(BH29="CONVENTIONAL",$BI29&gt;='MPLH COMPS'!$B$7,$BI29&lt;='MPLH COMPS'!$C$7),'MPLH COMPS'!$D$7&amp;" - "&amp;'MPLH COMPS'!$E$7,
IF(AND(BH29="CONVENTIONAL",$BI29&gt;='MPLH COMPS'!$B$8,$BI29&lt;='MPLH COMPS'!$C$8),'MPLH COMPS'!$D$8&amp;" - "&amp;'MPLH COMPS'!$E$8,
IF(AND(BH29="CONVENTIONAL",$BI29&gt;='MPLH COMPS'!$B$9,$BI29&lt;='MPLH COMPS'!$C$9),'MPLH COMPS'!$D$9&amp;" - "&amp;'MPLH COMPS'!$E$9,
IF(AND(BH29="CONVENTIONAL",$BI29&gt;='MPLH COMPS'!$B$10,$BI29&lt;='MPLH COMPS'!$C$10),'MPLH COMPS'!$D$10&amp;" - "&amp;'MPLH COMPS'!$E$10,
IF(AND(BH29="CONVENTIONAL",$BI29&gt;='MPLH COMPS'!$B$11,$BI29&lt;='MPLH COMPS'!$C$11),'MPLH COMPS'!$D$11&amp;" - "&amp;'MPLH COMPS'!$E$11,
IF(AND(BH29="CONVENTIONAL",$BI29&gt;='MPLH COMPS'!$B$12,$BI29&lt;='MPLH COMPS'!$C$12),'MPLH COMPS'!$D$12&amp;" - "&amp;'MPLH COMPS'!$E$12,
IF(AND(BH29="CONVENTIONAL",$BI29&gt;='MPLH COMPS'!$B$13,$BI29&lt;='MPLH COMPS'!$C$13),'MPLH COMPS'!$D$13&amp;" - "&amp;'MPLH COMPS'!$E$13,
IF(AND(BH29="CONVENIENCE",$BI29&gt;='MPLH COMPS'!$B$3,$BI29&lt;='MPLH COMPS'!$C$3),'MPLH COMPS'!$F$3&amp;" - "&amp;'MPLH COMPS'!$G$3,
IF(AND(BH29="CONVENIENCE",$BI29&gt;='MPLH COMPS'!$B$4,$BI29&lt;='MPLH COMPS'!$C$4),'MPLH COMPS'!$F$4&amp;" - "&amp;'MPLH COMPS'!$G$4,
IF(AND(BH29="CONVENIENCE",$BI29&gt;='MPLH COMPS'!$B$5,$BI29&lt;='MPLH COMPS'!$C$5),'MPLH COMPS'!$F$5&amp;" - "&amp;'MPLH COMPS'!$G$5,
IF(AND(BH29="CONVENIENCE",$BI29&gt;='MPLH COMPS'!$B$6,$BI29&lt;='MPLH COMPS'!$C$6),'MPLH COMPS'!$F$6&amp;" - "&amp;'MPLH COMPS'!$G$6,
IF(AND(BH29="CONVENIENCE",$BI29&gt;='MPLH COMPS'!$B$7,$BI29&lt;='MPLH COMPS'!$C$7),'MPLH COMPS'!$F$7&amp;" - "&amp;'MPLH COMPS'!$G$7,
IF(AND(BH29="CONVENIENCE",$BI29&gt;='MPLH COMPS'!$B$8,$BI29&lt;='MPLH COMPS'!$C$8),'MPLH COMPS'!$F$8&amp;" - "&amp;'MPLH COMPS'!$G$8,
IF(AND(BH29="CONVENIENCE",$BI29&gt;='MPLH COMPS'!$B$9,$BI29&lt;='MPLH COMPS'!$C$9),'MPLH COMPS'!$F$9&amp;" - "&amp;'MPLH COMPS'!$G$9,
IF(AND(BH29="CONVENIENCE",$BI29&gt;='MPLH COMPS'!$B$10,$BI29&lt;='MPLH COMPS'!$C$10),'MPLH COMPS'!$F$10&amp;" - "&amp;'MPLH COMPS'!$G$10,
IF(AND(BH29="CONVENIENCE",$BI29&gt;='MPLH COMPS'!$B$11,$BI29&lt;='MPLH COMPS'!$C$11),'MPLH COMPS'!$F$11&amp;" - "&amp;'MPLH COMPS'!$G$11,
IF(AND(BH29="CONVENIENCE",$BI29&gt;='MPLH COMPS'!$B$12,$BI29&lt;='MPLH COMPS'!$C$12),'MPLH COMPS'!$F$12&amp;" - "&amp;'MPLH COMPS'!$G$12,
IF(AND(BH29="CONVENIENCE",$BI29&gt;='MPLH COMPS'!$B$13,$BI29&lt;='MPLH COMPS'!$C$13),'MPLH COMPS'!$F$13&amp;" - "&amp;'MPLH COMPS'!$G$13,
""))))))))))))))))))))))</f>
        <v/>
      </c>
      <c r="BM29" s="31"/>
      <c r="BN29" s="113"/>
      <c r="BO29" s="115">
        <f t="shared" si="23"/>
        <v>0</v>
      </c>
      <c r="BP29" s="117">
        <f t="shared" si="24"/>
        <v>0</v>
      </c>
      <c r="BQ29" s="117">
        <f t="shared" si="25"/>
        <v>0</v>
      </c>
      <c r="BR29" s="116">
        <f t="shared" si="26"/>
        <v>0</v>
      </c>
      <c r="BS29" s="115">
        <f t="shared" si="27"/>
        <v>0</v>
      </c>
      <c r="BT29" s="117">
        <f t="shared" si="28"/>
        <v>0</v>
      </c>
      <c r="BU29" s="116">
        <f t="shared" si="29"/>
        <v>0</v>
      </c>
      <c r="BV29" s="115">
        <f t="shared" si="30"/>
        <v>0</v>
      </c>
      <c r="BW29" s="117">
        <f t="shared" si="31"/>
        <v>0</v>
      </c>
      <c r="BX29" s="116">
        <f t="shared" si="34"/>
        <v>0</v>
      </c>
      <c r="BY29" s="118">
        <f t="shared" si="38"/>
        <v>0</v>
      </c>
    </row>
    <row r="30" spans="1:77" ht="20.75" customHeight="1" x14ac:dyDescent="0.2">
      <c r="A30" s="74" t="s">
        <v>80</v>
      </c>
      <c r="B30" s="120" t="b">
        <v>0</v>
      </c>
      <c r="C30" s="75"/>
      <c r="D30" s="159">
        <f t="shared" si="35"/>
        <v>0</v>
      </c>
      <c r="E30" s="96"/>
      <c r="F30" s="76"/>
      <c r="G30" s="77"/>
      <c r="H30" s="77"/>
      <c r="I30" s="39">
        <f t="shared" si="36"/>
        <v>0</v>
      </c>
      <c r="J30" s="98">
        <f>IF($F30=0,0,IF($B30=FALSE,ROUND($F30/$I30,4),
IF(AND($B30=TRUE,C30=0,ROUND($F30/$I30,4)&gt;=0.4),MIN(1,ROUND(($F30/$I30)*'FEDERAL RATES (HIDDEN)'!$C$2,4)),
IF(AND($B30=TRUE,C30=0,ROUND($F30/$I30,4)&lt;0.4),ROUND($F30/$I30,4),
IF(ROUND((SUMIFS($F:$F,$B:$B,TRUE,$C:$C,$C30)/SUMIFS($I:$I,$B:$B,TRUE,$C:$C,$C30)),4)&gt;=0.4,
MIN(1,ROUND((SUMIFS($F:$F,$B:$B,TRUE,$C:$C,$C30)/SUMIFS($I:$I,$B:$B,TRUE,$C:$C,$C30))*'FEDERAL RATES (HIDDEN)'!$C$2,4)),
ROUND((SUMIFS($F:$F,$B:$B,TRUE,$C:$C,$C30)/SUMIFS($I:$I,$B:$B,TRUE,$C:$C,$C30)),4))))))</f>
        <v>0</v>
      </c>
      <c r="K30" s="89">
        <f t="shared" si="4"/>
        <v>0</v>
      </c>
      <c r="L30" s="99">
        <f t="shared" si="5"/>
        <v>0</v>
      </c>
      <c r="M30" s="68">
        <v>1</v>
      </c>
      <c r="N30" s="87">
        <f t="shared" si="1"/>
        <v>0</v>
      </c>
      <c r="O30" s="68"/>
      <c r="P30" s="38">
        <f t="shared" si="6"/>
        <v>0</v>
      </c>
      <c r="Q30" s="38">
        <f t="shared" si="7"/>
        <v>0</v>
      </c>
      <c r="R30" s="38">
        <f t="shared" si="8"/>
        <v>0</v>
      </c>
      <c r="S30" s="87">
        <f t="shared" si="9"/>
        <v>0</v>
      </c>
      <c r="T30" s="69"/>
      <c r="U30" s="38">
        <f t="shared" si="10"/>
        <v>0</v>
      </c>
      <c r="V30" s="38">
        <f t="shared" si="11"/>
        <v>0</v>
      </c>
      <c r="W30" s="38">
        <f t="shared" si="12"/>
        <v>0</v>
      </c>
      <c r="X30" s="87">
        <f t="shared" si="13"/>
        <v>0</v>
      </c>
      <c r="Y30" s="69"/>
      <c r="Z30" s="38">
        <f t="shared" si="14"/>
        <v>0</v>
      </c>
      <c r="AA30" s="38">
        <f t="shared" si="15"/>
        <v>0</v>
      </c>
      <c r="AB30" s="38">
        <f t="shared" si="16"/>
        <v>0</v>
      </c>
      <c r="AC30" s="87">
        <f t="shared" si="17"/>
        <v>0</v>
      </c>
      <c r="AD30" s="69"/>
      <c r="AE30" s="38">
        <f t="shared" si="18"/>
        <v>0</v>
      </c>
      <c r="AF30" s="38">
        <f t="shared" si="19"/>
        <v>0</v>
      </c>
      <c r="AG30" s="38">
        <f t="shared" si="20"/>
        <v>0</v>
      </c>
      <c r="AH30" s="87">
        <f t="shared" si="21"/>
        <v>0</v>
      </c>
      <c r="AI30" s="69"/>
      <c r="AJ30" s="39">
        <f t="shared" si="22"/>
        <v>0</v>
      </c>
      <c r="AK30" s="106"/>
      <c r="AL30" s="91"/>
      <c r="AM30" s="107"/>
      <c r="AN30" s="106"/>
      <c r="AO30" s="91"/>
      <c r="AP30" s="107"/>
      <c r="AQ30" s="106"/>
      <c r="AR30" s="91"/>
      <c r="AS30" s="107"/>
      <c r="AT30" s="106"/>
      <c r="AU30" s="91"/>
      <c r="AV30" s="107"/>
      <c r="AW30" s="106"/>
      <c r="AX30" s="107"/>
      <c r="AY30" s="106"/>
      <c r="AZ30" s="107"/>
      <c r="BA30" s="108"/>
      <c r="BB30" s="106"/>
      <c r="BC30" s="91"/>
      <c r="BD30" s="91"/>
      <c r="BE30" s="91"/>
      <c r="BF30" s="107"/>
      <c r="BG30" s="70"/>
      <c r="BH30" s="61"/>
      <c r="BI30" s="38">
        <f xml:space="preserve">
(P30*(2/3))+
(X30*(1/3))+
(AC30)+
(AH30)+
((AJ30)/(AZ30+'FEDERAL RATES (HIDDEN)'!$C$20))</f>
        <v>0</v>
      </c>
      <c r="BJ30" s="65"/>
      <c r="BK30" s="63">
        <f t="shared" si="37"/>
        <v>0</v>
      </c>
      <c r="BL30" s="88" t="str">
        <f>IF(AND(BH30="CONVENTIONAL",$BI30&gt;='MPLH COMPS'!$B$3,$BI30&lt;='MPLH COMPS'!$C$3),'MPLH COMPS'!$D$3&amp;" - "&amp;'MPLH COMPS'!$E$3,
IF(AND(BH30="CONVENTIONAL",$BI30&gt;='MPLH COMPS'!$B$4,$BI30&lt;='MPLH COMPS'!$C$4),'MPLH COMPS'!$D$4&amp;" - "&amp;'MPLH COMPS'!$E$4,
IF(AND(BH30="CONVENTIONAL",$BI30&gt;='MPLH COMPS'!$B$5,$BI30&lt;='MPLH COMPS'!$C$5),'MPLH COMPS'!$D$5&amp;" - "&amp;'MPLH COMPS'!$E$5,
IF(AND(BH30="CONVENTIONAL",$BI30&gt;='MPLH COMPS'!$B$6,$BI30&lt;='MPLH COMPS'!$C$6),'MPLH COMPS'!$D$6&amp;" - "&amp;'MPLH COMPS'!$E$6,
IF(AND(BH30="CONVENTIONAL",$BI30&gt;='MPLH COMPS'!$B$7,$BI30&lt;='MPLH COMPS'!$C$7),'MPLH COMPS'!$D$7&amp;" - "&amp;'MPLH COMPS'!$E$7,
IF(AND(BH30="CONVENTIONAL",$BI30&gt;='MPLH COMPS'!$B$8,$BI30&lt;='MPLH COMPS'!$C$8),'MPLH COMPS'!$D$8&amp;" - "&amp;'MPLH COMPS'!$E$8,
IF(AND(BH30="CONVENTIONAL",$BI30&gt;='MPLH COMPS'!$B$9,$BI30&lt;='MPLH COMPS'!$C$9),'MPLH COMPS'!$D$9&amp;" - "&amp;'MPLH COMPS'!$E$9,
IF(AND(BH30="CONVENTIONAL",$BI30&gt;='MPLH COMPS'!$B$10,$BI30&lt;='MPLH COMPS'!$C$10),'MPLH COMPS'!$D$10&amp;" - "&amp;'MPLH COMPS'!$E$10,
IF(AND(BH30="CONVENTIONAL",$BI30&gt;='MPLH COMPS'!$B$11,$BI30&lt;='MPLH COMPS'!$C$11),'MPLH COMPS'!$D$11&amp;" - "&amp;'MPLH COMPS'!$E$11,
IF(AND(BH30="CONVENTIONAL",$BI30&gt;='MPLH COMPS'!$B$12,$BI30&lt;='MPLH COMPS'!$C$12),'MPLH COMPS'!$D$12&amp;" - "&amp;'MPLH COMPS'!$E$12,
IF(AND(BH30="CONVENTIONAL",$BI30&gt;='MPLH COMPS'!$B$13,$BI30&lt;='MPLH COMPS'!$C$13),'MPLH COMPS'!$D$13&amp;" - "&amp;'MPLH COMPS'!$E$13,
IF(AND(BH30="CONVENIENCE",$BI30&gt;='MPLH COMPS'!$B$3,$BI30&lt;='MPLH COMPS'!$C$3),'MPLH COMPS'!$F$3&amp;" - "&amp;'MPLH COMPS'!$G$3,
IF(AND(BH30="CONVENIENCE",$BI30&gt;='MPLH COMPS'!$B$4,$BI30&lt;='MPLH COMPS'!$C$4),'MPLH COMPS'!$F$4&amp;" - "&amp;'MPLH COMPS'!$G$4,
IF(AND(BH30="CONVENIENCE",$BI30&gt;='MPLH COMPS'!$B$5,$BI30&lt;='MPLH COMPS'!$C$5),'MPLH COMPS'!$F$5&amp;" - "&amp;'MPLH COMPS'!$G$5,
IF(AND(BH30="CONVENIENCE",$BI30&gt;='MPLH COMPS'!$B$6,$BI30&lt;='MPLH COMPS'!$C$6),'MPLH COMPS'!$F$6&amp;" - "&amp;'MPLH COMPS'!$G$6,
IF(AND(BH30="CONVENIENCE",$BI30&gt;='MPLH COMPS'!$B$7,$BI30&lt;='MPLH COMPS'!$C$7),'MPLH COMPS'!$F$7&amp;" - "&amp;'MPLH COMPS'!$G$7,
IF(AND(BH30="CONVENIENCE",$BI30&gt;='MPLH COMPS'!$B$8,$BI30&lt;='MPLH COMPS'!$C$8),'MPLH COMPS'!$F$8&amp;" - "&amp;'MPLH COMPS'!$G$8,
IF(AND(BH30="CONVENIENCE",$BI30&gt;='MPLH COMPS'!$B$9,$BI30&lt;='MPLH COMPS'!$C$9),'MPLH COMPS'!$F$9&amp;" - "&amp;'MPLH COMPS'!$G$9,
IF(AND(BH30="CONVENIENCE",$BI30&gt;='MPLH COMPS'!$B$10,$BI30&lt;='MPLH COMPS'!$C$10),'MPLH COMPS'!$F$10&amp;" - "&amp;'MPLH COMPS'!$G$10,
IF(AND(BH30="CONVENIENCE",$BI30&gt;='MPLH COMPS'!$B$11,$BI30&lt;='MPLH COMPS'!$C$11),'MPLH COMPS'!$F$11&amp;" - "&amp;'MPLH COMPS'!$G$11,
IF(AND(BH30="CONVENIENCE",$BI30&gt;='MPLH COMPS'!$B$12,$BI30&lt;='MPLH COMPS'!$C$12),'MPLH COMPS'!$F$12&amp;" - "&amp;'MPLH COMPS'!$G$12,
IF(AND(BH30="CONVENIENCE",$BI30&gt;='MPLH COMPS'!$B$13,$BI30&lt;='MPLH COMPS'!$C$13),'MPLH COMPS'!$F$13&amp;" - "&amp;'MPLH COMPS'!$G$13,
""))))))))))))))))))))))</f>
        <v/>
      </c>
      <c r="BM30" s="31"/>
      <c r="BN30" s="113"/>
      <c r="BO30" s="115">
        <f t="shared" si="23"/>
        <v>0</v>
      </c>
      <c r="BP30" s="117">
        <f t="shared" si="24"/>
        <v>0</v>
      </c>
      <c r="BQ30" s="117">
        <f t="shared" si="25"/>
        <v>0</v>
      </c>
      <c r="BR30" s="116">
        <f t="shared" si="26"/>
        <v>0</v>
      </c>
      <c r="BS30" s="115">
        <f t="shared" si="27"/>
        <v>0</v>
      </c>
      <c r="BT30" s="117">
        <f t="shared" si="28"/>
        <v>0</v>
      </c>
      <c r="BU30" s="116">
        <f t="shared" si="29"/>
        <v>0</v>
      </c>
      <c r="BV30" s="115">
        <f t="shared" si="30"/>
        <v>0</v>
      </c>
      <c r="BW30" s="117">
        <f t="shared" si="31"/>
        <v>0</v>
      </c>
      <c r="BX30" s="116">
        <f t="shared" si="34"/>
        <v>0</v>
      </c>
      <c r="BY30" s="118">
        <f t="shared" si="38"/>
        <v>0</v>
      </c>
    </row>
    <row r="31" spans="1:77" ht="20.75" customHeight="1" x14ac:dyDescent="0.2">
      <c r="A31" s="74" t="s">
        <v>81</v>
      </c>
      <c r="B31" s="120" t="b">
        <v>0</v>
      </c>
      <c r="C31" s="75"/>
      <c r="D31" s="159">
        <f t="shared" si="35"/>
        <v>0</v>
      </c>
      <c r="E31" s="96"/>
      <c r="F31" s="76"/>
      <c r="G31" s="77"/>
      <c r="H31" s="77"/>
      <c r="I31" s="39">
        <f t="shared" si="36"/>
        <v>0</v>
      </c>
      <c r="J31" s="98">
        <f>IF($F31=0,0,IF($B31=FALSE,ROUND($F31/$I31,4),
IF(AND($B31=TRUE,C31=0,ROUND($F31/$I31,4)&gt;=0.4),MIN(1,ROUND(($F31/$I31)*'FEDERAL RATES (HIDDEN)'!$C$2,4)),
IF(AND($B31=TRUE,C31=0,ROUND($F31/$I31,4)&lt;0.4),ROUND($F31/$I31,4),
IF(ROUND((SUMIFS($F:$F,$B:$B,TRUE,$C:$C,$C31)/SUMIFS($I:$I,$B:$B,TRUE,$C:$C,$C31)),4)&gt;=0.4,
MIN(1,ROUND((SUMIFS($F:$F,$B:$B,TRUE,$C:$C,$C31)/SUMIFS($I:$I,$B:$B,TRUE,$C:$C,$C31))*'FEDERAL RATES (HIDDEN)'!$C$2,4)),
ROUND((SUMIFS($F:$F,$B:$B,TRUE,$C:$C,$C31)/SUMIFS($I:$I,$B:$B,TRUE,$C:$C,$C31)),4))))))</f>
        <v>0</v>
      </c>
      <c r="K31" s="89">
        <f t="shared" si="4"/>
        <v>0</v>
      </c>
      <c r="L31" s="99">
        <f t="shared" si="5"/>
        <v>0</v>
      </c>
      <c r="M31" s="68">
        <v>1</v>
      </c>
      <c r="N31" s="87">
        <f t="shared" si="1"/>
        <v>0</v>
      </c>
      <c r="O31" s="68"/>
      <c r="P31" s="38">
        <f t="shared" si="6"/>
        <v>0</v>
      </c>
      <c r="Q31" s="38">
        <f t="shared" si="7"/>
        <v>0</v>
      </c>
      <c r="R31" s="38">
        <f t="shared" si="8"/>
        <v>0</v>
      </c>
      <c r="S31" s="87">
        <f t="shared" si="9"/>
        <v>0</v>
      </c>
      <c r="T31" s="69"/>
      <c r="U31" s="38">
        <f t="shared" si="10"/>
        <v>0</v>
      </c>
      <c r="V31" s="38">
        <f t="shared" si="11"/>
        <v>0</v>
      </c>
      <c r="W31" s="38">
        <f t="shared" si="12"/>
        <v>0</v>
      </c>
      <c r="X31" s="87">
        <f t="shared" si="13"/>
        <v>0</v>
      </c>
      <c r="Y31" s="69"/>
      <c r="Z31" s="38">
        <f t="shared" si="14"/>
        <v>0</v>
      </c>
      <c r="AA31" s="38">
        <f t="shared" si="15"/>
        <v>0</v>
      </c>
      <c r="AB31" s="38">
        <f t="shared" si="16"/>
        <v>0</v>
      </c>
      <c r="AC31" s="87">
        <f t="shared" si="17"/>
        <v>0</v>
      </c>
      <c r="AD31" s="69"/>
      <c r="AE31" s="38">
        <f t="shared" si="18"/>
        <v>0</v>
      </c>
      <c r="AF31" s="38">
        <f t="shared" si="19"/>
        <v>0</v>
      </c>
      <c r="AG31" s="38">
        <f t="shared" si="20"/>
        <v>0</v>
      </c>
      <c r="AH31" s="87">
        <f t="shared" si="21"/>
        <v>0</v>
      </c>
      <c r="AI31" s="69"/>
      <c r="AJ31" s="39">
        <f t="shared" si="22"/>
        <v>0</v>
      </c>
      <c r="AK31" s="106"/>
      <c r="AL31" s="91"/>
      <c r="AM31" s="107"/>
      <c r="AN31" s="106"/>
      <c r="AO31" s="91"/>
      <c r="AP31" s="107"/>
      <c r="AQ31" s="106"/>
      <c r="AR31" s="91"/>
      <c r="AS31" s="107"/>
      <c r="AT31" s="106"/>
      <c r="AU31" s="91"/>
      <c r="AV31" s="107"/>
      <c r="AW31" s="106"/>
      <c r="AX31" s="107"/>
      <c r="AY31" s="106"/>
      <c r="AZ31" s="107"/>
      <c r="BA31" s="108"/>
      <c r="BB31" s="106"/>
      <c r="BC31" s="91"/>
      <c r="BD31" s="91"/>
      <c r="BE31" s="91"/>
      <c r="BF31" s="107"/>
      <c r="BG31" s="70"/>
      <c r="BH31" s="61"/>
      <c r="BI31" s="38">
        <f xml:space="preserve">
(P31*(2/3))+
(X31*(1/3))+
(AC31)+
(AH31)+
((AJ31)/(AZ31+'FEDERAL RATES (HIDDEN)'!$C$20))</f>
        <v>0</v>
      </c>
      <c r="BJ31" s="65"/>
      <c r="BK31" s="63">
        <f t="shared" si="37"/>
        <v>0</v>
      </c>
      <c r="BL31" s="88" t="str">
        <f>IF(AND(BH31="CONVENTIONAL",$BI31&gt;='MPLH COMPS'!$B$3,$BI31&lt;='MPLH COMPS'!$C$3),'MPLH COMPS'!$D$3&amp;" - "&amp;'MPLH COMPS'!$E$3,
IF(AND(BH31="CONVENTIONAL",$BI31&gt;='MPLH COMPS'!$B$4,$BI31&lt;='MPLH COMPS'!$C$4),'MPLH COMPS'!$D$4&amp;" - "&amp;'MPLH COMPS'!$E$4,
IF(AND(BH31="CONVENTIONAL",$BI31&gt;='MPLH COMPS'!$B$5,$BI31&lt;='MPLH COMPS'!$C$5),'MPLH COMPS'!$D$5&amp;" - "&amp;'MPLH COMPS'!$E$5,
IF(AND(BH31="CONVENTIONAL",$BI31&gt;='MPLH COMPS'!$B$6,$BI31&lt;='MPLH COMPS'!$C$6),'MPLH COMPS'!$D$6&amp;" - "&amp;'MPLH COMPS'!$E$6,
IF(AND(BH31="CONVENTIONAL",$BI31&gt;='MPLH COMPS'!$B$7,$BI31&lt;='MPLH COMPS'!$C$7),'MPLH COMPS'!$D$7&amp;" - "&amp;'MPLH COMPS'!$E$7,
IF(AND(BH31="CONVENTIONAL",$BI31&gt;='MPLH COMPS'!$B$8,$BI31&lt;='MPLH COMPS'!$C$8),'MPLH COMPS'!$D$8&amp;" - "&amp;'MPLH COMPS'!$E$8,
IF(AND(BH31="CONVENTIONAL",$BI31&gt;='MPLH COMPS'!$B$9,$BI31&lt;='MPLH COMPS'!$C$9),'MPLH COMPS'!$D$9&amp;" - "&amp;'MPLH COMPS'!$E$9,
IF(AND(BH31="CONVENTIONAL",$BI31&gt;='MPLH COMPS'!$B$10,$BI31&lt;='MPLH COMPS'!$C$10),'MPLH COMPS'!$D$10&amp;" - "&amp;'MPLH COMPS'!$E$10,
IF(AND(BH31="CONVENTIONAL",$BI31&gt;='MPLH COMPS'!$B$11,$BI31&lt;='MPLH COMPS'!$C$11),'MPLH COMPS'!$D$11&amp;" - "&amp;'MPLH COMPS'!$E$11,
IF(AND(BH31="CONVENTIONAL",$BI31&gt;='MPLH COMPS'!$B$12,$BI31&lt;='MPLH COMPS'!$C$12),'MPLH COMPS'!$D$12&amp;" - "&amp;'MPLH COMPS'!$E$12,
IF(AND(BH31="CONVENTIONAL",$BI31&gt;='MPLH COMPS'!$B$13,$BI31&lt;='MPLH COMPS'!$C$13),'MPLH COMPS'!$D$13&amp;" - "&amp;'MPLH COMPS'!$E$13,
IF(AND(BH31="CONVENIENCE",$BI31&gt;='MPLH COMPS'!$B$3,$BI31&lt;='MPLH COMPS'!$C$3),'MPLH COMPS'!$F$3&amp;" - "&amp;'MPLH COMPS'!$G$3,
IF(AND(BH31="CONVENIENCE",$BI31&gt;='MPLH COMPS'!$B$4,$BI31&lt;='MPLH COMPS'!$C$4),'MPLH COMPS'!$F$4&amp;" - "&amp;'MPLH COMPS'!$G$4,
IF(AND(BH31="CONVENIENCE",$BI31&gt;='MPLH COMPS'!$B$5,$BI31&lt;='MPLH COMPS'!$C$5),'MPLH COMPS'!$F$5&amp;" - "&amp;'MPLH COMPS'!$G$5,
IF(AND(BH31="CONVENIENCE",$BI31&gt;='MPLH COMPS'!$B$6,$BI31&lt;='MPLH COMPS'!$C$6),'MPLH COMPS'!$F$6&amp;" - "&amp;'MPLH COMPS'!$G$6,
IF(AND(BH31="CONVENIENCE",$BI31&gt;='MPLH COMPS'!$B$7,$BI31&lt;='MPLH COMPS'!$C$7),'MPLH COMPS'!$F$7&amp;" - "&amp;'MPLH COMPS'!$G$7,
IF(AND(BH31="CONVENIENCE",$BI31&gt;='MPLH COMPS'!$B$8,$BI31&lt;='MPLH COMPS'!$C$8),'MPLH COMPS'!$F$8&amp;" - "&amp;'MPLH COMPS'!$G$8,
IF(AND(BH31="CONVENIENCE",$BI31&gt;='MPLH COMPS'!$B$9,$BI31&lt;='MPLH COMPS'!$C$9),'MPLH COMPS'!$F$9&amp;" - "&amp;'MPLH COMPS'!$G$9,
IF(AND(BH31="CONVENIENCE",$BI31&gt;='MPLH COMPS'!$B$10,$BI31&lt;='MPLH COMPS'!$C$10),'MPLH COMPS'!$F$10&amp;" - "&amp;'MPLH COMPS'!$G$10,
IF(AND(BH31="CONVENIENCE",$BI31&gt;='MPLH COMPS'!$B$11,$BI31&lt;='MPLH COMPS'!$C$11),'MPLH COMPS'!$F$11&amp;" - "&amp;'MPLH COMPS'!$G$11,
IF(AND(BH31="CONVENIENCE",$BI31&gt;='MPLH COMPS'!$B$12,$BI31&lt;='MPLH COMPS'!$C$12),'MPLH COMPS'!$F$12&amp;" - "&amp;'MPLH COMPS'!$G$12,
IF(AND(BH31="CONVENIENCE",$BI31&gt;='MPLH COMPS'!$B$13,$BI31&lt;='MPLH COMPS'!$C$13),'MPLH COMPS'!$F$13&amp;" - "&amp;'MPLH COMPS'!$G$13,
""))))))))))))))))))))))</f>
        <v/>
      </c>
      <c r="BM31" s="31"/>
      <c r="BN31" s="113"/>
      <c r="BO31" s="115">
        <f t="shared" si="23"/>
        <v>0</v>
      </c>
      <c r="BP31" s="117">
        <f t="shared" si="24"/>
        <v>0</v>
      </c>
      <c r="BQ31" s="117">
        <f t="shared" si="25"/>
        <v>0</v>
      </c>
      <c r="BR31" s="116">
        <f t="shared" si="26"/>
        <v>0</v>
      </c>
      <c r="BS31" s="115">
        <f t="shared" si="27"/>
        <v>0</v>
      </c>
      <c r="BT31" s="117">
        <f t="shared" si="28"/>
        <v>0</v>
      </c>
      <c r="BU31" s="116">
        <f t="shared" si="29"/>
        <v>0</v>
      </c>
      <c r="BV31" s="115">
        <f t="shared" si="30"/>
        <v>0</v>
      </c>
      <c r="BW31" s="117">
        <f t="shared" si="31"/>
        <v>0</v>
      </c>
      <c r="BX31" s="116">
        <f t="shared" si="34"/>
        <v>0</v>
      </c>
      <c r="BY31" s="118">
        <f t="shared" si="38"/>
        <v>0</v>
      </c>
    </row>
    <row r="32" spans="1:77" ht="20.75" customHeight="1" x14ac:dyDescent="0.2">
      <c r="A32" s="74" t="s">
        <v>82</v>
      </c>
      <c r="B32" s="120" t="b">
        <v>0</v>
      </c>
      <c r="C32" s="75"/>
      <c r="D32" s="159">
        <f t="shared" si="35"/>
        <v>0</v>
      </c>
      <c r="E32" s="96"/>
      <c r="F32" s="76"/>
      <c r="G32" s="77"/>
      <c r="H32" s="77"/>
      <c r="I32" s="39">
        <f t="shared" si="36"/>
        <v>0</v>
      </c>
      <c r="J32" s="98">
        <f>IF($F32=0,0,IF($B32=FALSE,ROUND($F32/$I32,4),
IF(AND($B32=TRUE,C32=0,ROUND($F32/$I32,4)&gt;=0.4),MIN(1,ROUND(($F32/$I32)*'FEDERAL RATES (HIDDEN)'!$C$2,4)),
IF(AND($B32=TRUE,C32=0,ROUND($F32/$I32,4)&lt;0.4),ROUND($F32/$I32,4),
IF(ROUND((SUMIFS($F:$F,$B:$B,TRUE,$C:$C,$C32)/SUMIFS($I:$I,$B:$B,TRUE,$C:$C,$C32)),4)&gt;=0.4,
MIN(1,ROUND((SUMIFS($F:$F,$B:$B,TRUE,$C:$C,$C32)/SUMIFS($I:$I,$B:$B,TRUE,$C:$C,$C32))*'FEDERAL RATES (HIDDEN)'!$C$2,4)),
ROUND((SUMIFS($F:$F,$B:$B,TRUE,$C:$C,$C32)/SUMIFS($I:$I,$B:$B,TRUE,$C:$C,$C32)),4))))))</f>
        <v>0</v>
      </c>
      <c r="K32" s="89">
        <f t="shared" si="4"/>
        <v>0</v>
      </c>
      <c r="L32" s="99">
        <f t="shared" si="5"/>
        <v>0</v>
      </c>
      <c r="M32" s="68">
        <v>1</v>
      </c>
      <c r="N32" s="87">
        <f t="shared" si="1"/>
        <v>0</v>
      </c>
      <c r="O32" s="68"/>
      <c r="P32" s="38">
        <f t="shared" si="6"/>
        <v>0</v>
      </c>
      <c r="Q32" s="38">
        <f t="shared" si="7"/>
        <v>0</v>
      </c>
      <c r="R32" s="38">
        <f t="shared" si="8"/>
        <v>0</v>
      </c>
      <c r="S32" s="87">
        <f t="shared" si="9"/>
        <v>0</v>
      </c>
      <c r="T32" s="69"/>
      <c r="U32" s="38">
        <f t="shared" si="10"/>
        <v>0</v>
      </c>
      <c r="V32" s="38">
        <f t="shared" si="11"/>
        <v>0</v>
      </c>
      <c r="W32" s="38">
        <f t="shared" si="12"/>
        <v>0</v>
      </c>
      <c r="X32" s="87">
        <f t="shared" si="13"/>
        <v>0</v>
      </c>
      <c r="Y32" s="69"/>
      <c r="Z32" s="38">
        <f t="shared" si="14"/>
        <v>0</v>
      </c>
      <c r="AA32" s="38">
        <f t="shared" si="15"/>
        <v>0</v>
      </c>
      <c r="AB32" s="38">
        <f t="shared" si="16"/>
        <v>0</v>
      </c>
      <c r="AC32" s="87">
        <f t="shared" si="17"/>
        <v>0</v>
      </c>
      <c r="AD32" s="69"/>
      <c r="AE32" s="38">
        <f t="shared" si="18"/>
        <v>0</v>
      </c>
      <c r="AF32" s="38">
        <f t="shared" si="19"/>
        <v>0</v>
      </c>
      <c r="AG32" s="38">
        <f t="shared" si="20"/>
        <v>0</v>
      </c>
      <c r="AH32" s="87">
        <f t="shared" si="21"/>
        <v>0</v>
      </c>
      <c r="AI32" s="69"/>
      <c r="AJ32" s="39">
        <f t="shared" si="22"/>
        <v>0</v>
      </c>
      <c r="AK32" s="106"/>
      <c r="AL32" s="91"/>
      <c r="AM32" s="107"/>
      <c r="AN32" s="106"/>
      <c r="AO32" s="91"/>
      <c r="AP32" s="107"/>
      <c r="AQ32" s="106"/>
      <c r="AR32" s="91"/>
      <c r="AS32" s="107"/>
      <c r="AT32" s="106"/>
      <c r="AU32" s="91"/>
      <c r="AV32" s="107"/>
      <c r="AW32" s="106"/>
      <c r="AX32" s="107"/>
      <c r="AY32" s="106"/>
      <c r="AZ32" s="107"/>
      <c r="BA32" s="108"/>
      <c r="BB32" s="106"/>
      <c r="BC32" s="91"/>
      <c r="BD32" s="91"/>
      <c r="BE32" s="91"/>
      <c r="BF32" s="107"/>
      <c r="BG32" s="70"/>
      <c r="BH32" s="61"/>
      <c r="BI32" s="38">
        <f xml:space="preserve">
(P32*(2/3))+
(X32*(1/3))+
(AC32)+
(AH32)+
((AJ32)/(AZ32+'FEDERAL RATES (HIDDEN)'!$C$20))</f>
        <v>0</v>
      </c>
      <c r="BJ32" s="65"/>
      <c r="BK32" s="63">
        <f t="shared" si="37"/>
        <v>0</v>
      </c>
      <c r="BL32" s="88" t="str">
        <f>IF(AND(BH32="CONVENTIONAL",$BI32&gt;='MPLH COMPS'!$B$3,$BI32&lt;='MPLH COMPS'!$C$3),'MPLH COMPS'!$D$3&amp;" - "&amp;'MPLH COMPS'!$E$3,
IF(AND(BH32="CONVENTIONAL",$BI32&gt;='MPLH COMPS'!$B$4,$BI32&lt;='MPLH COMPS'!$C$4),'MPLH COMPS'!$D$4&amp;" - "&amp;'MPLH COMPS'!$E$4,
IF(AND(BH32="CONVENTIONAL",$BI32&gt;='MPLH COMPS'!$B$5,$BI32&lt;='MPLH COMPS'!$C$5),'MPLH COMPS'!$D$5&amp;" - "&amp;'MPLH COMPS'!$E$5,
IF(AND(BH32="CONVENTIONAL",$BI32&gt;='MPLH COMPS'!$B$6,$BI32&lt;='MPLH COMPS'!$C$6),'MPLH COMPS'!$D$6&amp;" - "&amp;'MPLH COMPS'!$E$6,
IF(AND(BH32="CONVENTIONAL",$BI32&gt;='MPLH COMPS'!$B$7,$BI32&lt;='MPLH COMPS'!$C$7),'MPLH COMPS'!$D$7&amp;" - "&amp;'MPLH COMPS'!$E$7,
IF(AND(BH32="CONVENTIONAL",$BI32&gt;='MPLH COMPS'!$B$8,$BI32&lt;='MPLH COMPS'!$C$8),'MPLH COMPS'!$D$8&amp;" - "&amp;'MPLH COMPS'!$E$8,
IF(AND(BH32="CONVENTIONAL",$BI32&gt;='MPLH COMPS'!$B$9,$BI32&lt;='MPLH COMPS'!$C$9),'MPLH COMPS'!$D$9&amp;" - "&amp;'MPLH COMPS'!$E$9,
IF(AND(BH32="CONVENTIONAL",$BI32&gt;='MPLH COMPS'!$B$10,$BI32&lt;='MPLH COMPS'!$C$10),'MPLH COMPS'!$D$10&amp;" - "&amp;'MPLH COMPS'!$E$10,
IF(AND(BH32="CONVENTIONAL",$BI32&gt;='MPLH COMPS'!$B$11,$BI32&lt;='MPLH COMPS'!$C$11),'MPLH COMPS'!$D$11&amp;" - "&amp;'MPLH COMPS'!$E$11,
IF(AND(BH32="CONVENTIONAL",$BI32&gt;='MPLH COMPS'!$B$12,$BI32&lt;='MPLH COMPS'!$C$12),'MPLH COMPS'!$D$12&amp;" - "&amp;'MPLH COMPS'!$E$12,
IF(AND(BH32="CONVENTIONAL",$BI32&gt;='MPLH COMPS'!$B$13,$BI32&lt;='MPLH COMPS'!$C$13),'MPLH COMPS'!$D$13&amp;" - "&amp;'MPLH COMPS'!$E$13,
IF(AND(BH32="CONVENIENCE",$BI32&gt;='MPLH COMPS'!$B$3,$BI32&lt;='MPLH COMPS'!$C$3),'MPLH COMPS'!$F$3&amp;" - "&amp;'MPLH COMPS'!$G$3,
IF(AND(BH32="CONVENIENCE",$BI32&gt;='MPLH COMPS'!$B$4,$BI32&lt;='MPLH COMPS'!$C$4),'MPLH COMPS'!$F$4&amp;" - "&amp;'MPLH COMPS'!$G$4,
IF(AND(BH32="CONVENIENCE",$BI32&gt;='MPLH COMPS'!$B$5,$BI32&lt;='MPLH COMPS'!$C$5),'MPLH COMPS'!$F$5&amp;" - "&amp;'MPLH COMPS'!$G$5,
IF(AND(BH32="CONVENIENCE",$BI32&gt;='MPLH COMPS'!$B$6,$BI32&lt;='MPLH COMPS'!$C$6),'MPLH COMPS'!$F$6&amp;" - "&amp;'MPLH COMPS'!$G$6,
IF(AND(BH32="CONVENIENCE",$BI32&gt;='MPLH COMPS'!$B$7,$BI32&lt;='MPLH COMPS'!$C$7),'MPLH COMPS'!$F$7&amp;" - "&amp;'MPLH COMPS'!$G$7,
IF(AND(BH32="CONVENIENCE",$BI32&gt;='MPLH COMPS'!$B$8,$BI32&lt;='MPLH COMPS'!$C$8),'MPLH COMPS'!$F$8&amp;" - "&amp;'MPLH COMPS'!$G$8,
IF(AND(BH32="CONVENIENCE",$BI32&gt;='MPLH COMPS'!$B$9,$BI32&lt;='MPLH COMPS'!$C$9),'MPLH COMPS'!$F$9&amp;" - "&amp;'MPLH COMPS'!$G$9,
IF(AND(BH32="CONVENIENCE",$BI32&gt;='MPLH COMPS'!$B$10,$BI32&lt;='MPLH COMPS'!$C$10),'MPLH COMPS'!$F$10&amp;" - "&amp;'MPLH COMPS'!$G$10,
IF(AND(BH32="CONVENIENCE",$BI32&gt;='MPLH COMPS'!$B$11,$BI32&lt;='MPLH COMPS'!$C$11),'MPLH COMPS'!$F$11&amp;" - "&amp;'MPLH COMPS'!$G$11,
IF(AND(BH32="CONVENIENCE",$BI32&gt;='MPLH COMPS'!$B$12,$BI32&lt;='MPLH COMPS'!$C$12),'MPLH COMPS'!$F$12&amp;" - "&amp;'MPLH COMPS'!$G$12,
IF(AND(BH32="CONVENIENCE",$BI32&gt;='MPLH COMPS'!$B$13,$BI32&lt;='MPLH COMPS'!$C$13),'MPLH COMPS'!$F$13&amp;" - "&amp;'MPLH COMPS'!$G$13,
""))))))))))))))))))))))</f>
        <v/>
      </c>
      <c r="BM32" s="31"/>
      <c r="BN32" s="113"/>
      <c r="BO32" s="115">
        <f t="shared" si="23"/>
        <v>0</v>
      </c>
      <c r="BP32" s="117">
        <f t="shared" si="24"/>
        <v>0</v>
      </c>
      <c r="BQ32" s="117">
        <f t="shared" si="25"/>
        <v>0</v>
      </c>
      <c r="BR32" s="116">
        <f t="shared" si="26"/>
        <v>0</v>
      </c>
      <c r="BS32" s="115">
        <f t="shared" si="27"/>
        <v>0</v>
      </c>
      <c r="BT32" s="117">
        <f t="shared" si="28"/>
        <v>0</v>
      </c>
      <c r="BU32" s="116">
        <f t="shared" si="29"/>
        <v>0</v>
      </c>
      <c r="BV32" s="115">
        <f t="shared" si="30"/>
        <v>0</v>
      </c>
      <c r="BW32" s="117">
        <f t="shared" si="31"/>
        <v>0</v>
      </c>
      <c r="BX32" s="116">
        <f t="shared" si="34"/>
        <v>0</v>
      </c>
      <c r="BY32" s="118">
        <f t="shared" si="38"/>
        <v>0</v>
      </c>
    </row>
    <row r="33" spans="1:77" ht="20.75" customHeight="1" x14ac:dyDescent="0.2">
      <c r="A33" s="74" t="s">
        <v>83</v>
      </c>
      <c r="B33" s="120" t="b">
        <v>0</v>
      </c>
      <c r="C33" s="75"/>
      <c r="D33" s="159">
        <f t="shared" si="35"/>
        <v>0</v>
      </c>
      <c r="E33" s="96"/>
      <c r="F33" s="76"/>
      <c r="G33" s="77"/>
      <c r="H33" s="77"/>
      <c r="I33" s="39">
        <f t="shared" si="36"/>
        <v>0</v>
      </c>
      <c r="J33" s="98">
        <f>IF($F33=0,0,IF($B33=FALSE,ROUND($F33/$I33,4),
IF(AND($B33=TRUE,C33=0,ROUND($F33/$I33,4)&gt;=0.4),MIN(1,ROUND(($F33/$I33)*'FEDERAL RATES (HIDDEN)'!$C$2,4)),
IF(AND($B33=TRUE,C33=0,ROUND($F33/$I33,4)&lt;0.4),ROUND($F33/$I33,4),
IF(ROUND((SUMIFS($F:$F,$B:$B,TRUE,$C:$C,$C33)/SUMIFS($I:$I,$B:$B,TRUE,$C:$C,$C33)),4)&gt;=0.4,
MIN(1,ROUND((SUMIFS($F:$F,$B:$B,TRUE,$C:$C,$C33)/SUMIFS($I:$I,$B:$B,TRUE,$C:$C,$C33))*'FEDERAL RATES (HIDDEN)'!$C$2,4)),
ROUND((SUMIFS($F:$F,$B:$B,TRUE,$C:$C,$C33)/SUMIFS($I:$I,$B:$B,TRUE,$C:$C,$C33)),4))))))</f>
        <v>0</v>
      </c>
      <c r="K33" s="89">
        <f t="shared" si="4"/>
        <v>0</v>
      </c>
      <c r="L33" s="99">
        <f t="shared" si="5"/>
        <v>0</v>
      </c>
      <c r="M33" s="68">
        <v>1</v>
      </c>
      <c r="N33" s="87">
        <f t="shared" si="1"/>
        <v>0</v>
      </c>
      <c r="O33" s="68"/>
      <c r="P33" s="38">
        <f t="shared" si="6"/>
        <v>0</v>
      </c>
      <c r="Q33" s="38">
        <f t="shared" si="7"/>
        <v>0</v>
      </c>
      <c r="R33" s="38">
        <f t="shared" si="8"/>
        <v>0</v>
      </c>
      <c r="S33" s="87">
        <f t="shared" si="9"/>
        <v>0</v>
      </c>
      <c r="T33" s="69"/>
      <c r="U33" s="38">
        <f t="shared" si="10"/>
        <v>0</v>
      </c>
      <c r="V33" s="38">
        <f t="shared" si="11"/>
        <v>0</v>
      </c>
      <c r="W33" s="38">
        <f t="shared" si="12"/>
        <v>0</v>
      </c>
      <c r="X33" s="87">
        <f t="shared" si="13"/>
        <v>0</v>
      </c>
      <c r="Y33" s="69"/>
      <c r="Z33" s="38">
        <f t="shared" si="14"/>
        <v>0</v>
      </c>
      <c r="AA33" s="38">
        <f t="shared" si="15"/>
        <v>0</v>
      </c>
      <c r="AB33" s="38">
        <f t="shared" si="16"/>
        <v>0</v>
      </c>
      <c r="AC33" s="87">
        <f t="shared" si="17"/>
        <v>0</v>
      </c>
      <c r="AD33" s="69"/>
      <c r="AE33" s="38">
        <f t="shared" si="18"/>
        <v>0</v>
      </c>
      <c r="AF33" s="38">
        <f t="shared" si="19"/>
        <v>0</v>
      </c>
      <c r="AG33" s="38">
        <f t="shared" si="20"/>
        <v>0</v>
      </c>
      <c r="AH33" s="87">
        <f t="shared" si="21"/>
        <v>0</v>
      </c>
      <c r="AI33" s="69"/>
      <c r="AJ33" s="39">
        <f t="shared" si="22"/>
        <v>0</v>
      </c>
      <c r="AK33" s="106"/>
      <c r="AL33" s="91"/>
      <c r="AM33" s="107"/>
      <c r="AN33" s="106"/>
      <c r="AO33" s="91"/>
      <c r="AP33" s="107"/>
      <c r="AQ33" s="106"/>
      <c r="AR33" s="91"/>
      <c r="AS33" s="107"/>
      <c r="AT33" s="106"/>
      <c r="AU33" s="91"/>
      <c r="AV33" s="107"/>
      <c r="AW33" s="106"/>
      <c r="AX33" s="107"/>
      <c r="AY33" s="106"/>
      <c r="AZ33" s="107"/>
      <c r="BA33" s="108"/>
      <c r="BB33" s="106"/>
      <c r="BC33" s="91"/>
      <c r="BD33" s="91"/>
      <c r="BE33" s="91"/>
      <c r="BF33" s="107"/>
      <c r="BG33" s="70"/>
      <c r="BH33" s="61"/>
      <c r="BI33" s="38">
        <f xml:space="preserve">
(P33*(2/3))+
(X33*(1/3))+
(AC33)+
(AH33)+
((AJ33)/(AZ33+'FEDERAL RATES (HIDDEN)'!$C$20))</f>
        <v>0</v>
      </c>
      <c r="BJ33" s="65"/>
      <c r="BK33" s="63">
        <f t="shared" si="37"/>
        <v>0</v>
      </c>
      <c r="BL33" s="88" t="str">
        <f>IF(AND(BH33="CONVENTIONAL",$BI33&gt;='MPLH COMPS'!$B$3,$BI33&lt;='MPLH COMPS'!$C$3),'MPLH COMPS'!$D$3&amp;" - "&amp;'MPLH COMPS'!$E$3,
IF(AND(BH33="CONVENTIONAL",$BI33&gt;='MPLH COMPS'!$B$4,$BI33&lt;='MPLH COMPS'!$C$4),'MPLH COMPS'!$D$4&amp;" - "&amp;'MPLH COMPS'!$E$4,
IF(AND(BH33="CONVENTIONAL",$BI33&gt;='MPLH COMPS'!$B$5,$BI33&lt;='MPLH COMPS'!$C$5),'MPLH COMPS'!$D$5&amp;" - "&amp;'MPLH COMPS'!$E$5,
IF(AND(BH33="CONVENTIONAL",$BI33&gt;='MPLH COMPS'!$B$6,$BI33&lt;='MPLH COMPS'!$C$6),'MPLH COMPS'!$D$6&amp;" - "&amp;'MPLH COMPS'!$E$6,
IF(AND(BH33="CONVENTIONAL",$BI33&gt;='MPLH COMPS'!$B$7,$BI33&lt;='MPLH COMPS'!$C$7),'MPLH COMPS'!$D$7&amp;" - "&amp;'MPLH COMPS'!$E$7,
IF(AND(BH33="CONVENTIONAL",$BI33&gt;='MPLH COMPS'!$B$8,$BI33&lt;='MPLH COMPS'!$C$8),'MPLH COMPS'!$D$8&amp;" - "&amp;'MPLH COMPS'!$E$8,
IF(AND(BH33="CONVENTIONAL",$BI33&gt;='MPLH COMPS'!$B$9,$BI33&lt;='MPLH COMPS'!$C$9),'MPLH COMPS'!$D$9&amp;" - "&amp;'MPLH COMPS'!$E$9,
IF(AND(BH33="CONVENTIONAL",$BI33&gt;='MPLH COMPS'!$B$10,$BI33&lt;='MPLH COMPS'!$C$10),'MPLH COMPS'!$D$10&amp;" - "&amp;'MPLH COMPS'!$E$10,
IF(AND(BH33="CONVENTIONAL",$BI33&gt;='MPLH COMPS'!$B$11,$BI33&lt;='MPLH COMPS'!$C$11),'MPLH COMPS'!$D$11&amp;" - "&amp;'MPLH COMPS'!$E$11,
IF(AND(BH33="CONVENTIONAL",$BI33&gt;='MPLH COMPS'!$B$12,$BI33&lt;='MPLH COMPS'!$C$12),'MPLH COMPS'!$D$12&amp;" - "&amp;'MPLH COMPS'!$E$12,
IF(AND(BH33="CONVENTIONAL",$BI33&gt;='MPLH COMPS'!$B$13,$BI33&lt;='MPLH COMPS'!$C$13),'MPLH COMPS'!$D$13&amp;" - "&amp;'MPLH COMPS'!$E$13,
IF(AND(BH33="CONVENIENCE",$BI33&gt;='MPLH COMPS'!$B$3,$BI33&lt;='MPLH COMPS'!$C$3),'MPLH COMPS'!$F$3&amp;" - "&amp;'MPLH COMPS'!$G$3,
IF(AND(BH33="CONVENIENCE",$BI33&gt;='MPLH COMPS'!$B$4,$BI33&lt;='MPLH COMPS'!$C$4),'MPLH COMPS'!$F$4&amp;" - "&amp;'MPLH COMPS'!$G$4,
IF(AND(BH33="CONVENIENCE",$BI33&gt;='MPLH COMPS'!$B$5,$BI33&lt;='MPLH COMPS'!$C$5),'MPLH COMPS'!$F$5&amp;" - "&amp;'MPLH COMPS'!$G$5,
IF(AND(BH33="CONVENIENCE",$BI33&gt;='MPLH COMPS'!$B$6,$BI33&lt;='MPLH COMPS'!$C$6),'MPLH COMPS'!$F$6&amp;" - "&amp;'MPLH COMPS'!$G$6,
IF(AND(BH33="CONVENIENCE",$BI33&gt;='MPLH COMPS'!$B$7,$BI33&lt;='MPLH COMPS'!$C$7),'MPLH COMPS'!$F$7&amp;" - "&amp;'MPLH COMPS'!$G$7,
IF(AND(BH33="CONVENIENCE",$BI33&gt;='MPLH COMPS'!$B$8,$BI33&lt;='MPLH COMPS'!$C$8),'MPLH COMPS'!$F$8&amp;" - "&amp;'MPLH COMPS'!$G$8,
IF(AND(BH33="CONVENIENCE",$BI33&gt;='MPLH COMPS'!$B$9,$BI33&lt;='MPLH COMPS'!$C$9),'MPLH COMPS'!$F$9&amp;" - "&amp;'MPLH COMPS'!$G$9,
IF(AND(BH33="CONVENIENCE",$BI33&gt;='MPLH COMPS'!$B$10,$BI33&lt;='MPLH COMPS'!$C$10),'MPLH COMPS'!$F$10&amp;" - "&amp;'MPLH COMPS'!$G$10,
IF(AND(BH33="CONVENIENCE",$BI33&gt;='MPLH COMPS'!$B$11,$BI33&lt;='MPLH COMPS'!$C$11),'MPLH COMPS'!$F$11&amp;" - "&amp;'MPLH COMPS'!$G$11,
IF(AND(BH33="CONVENIENCE",$BI33&gt;='MPLH COMPS'!$B$12,$BI33&lt;='MPLH COMPS'!$C$12),'MPLH COMPS'!$F$12&amp;" - "&amp;'MPLH COMPS'!$G$12,
IF(AND(BH33="CONVENIENCE",$BI33&gt;='MPLH COMPS'!$B$13,$BI33&lt;='MPLH COMPS'!$C$13),'MPLH COMPS'!$F$13&amp;" - "&amp;'MPLH COMPS'!$G$13,
""))))))))))))))))))))))</f>
        <v/>
      </c>
      <c r="BM33" s="31"/>
      <c r="BN33" s="113"/>
      <c r="BO33" s="115">
        <f t="shared" si="23"/>
        <v>0</v>
      </c>
      <c r="BP33" s="117">
        <f t="shared" si="24"/>
        <v>0</v>
      </c>
      <c r="BQ33" s="117">
        <f t="shared" si="25"/>
        <v>0</v>
      </c>
      <c r="BR33" s="116">
        <f t="shared" si="26"/>
        <v>0</v>
      </c>
      <c r="BS33" s="115">
        <f t="shared" si="27"/>
        <v>0</v>
      </c>
      <c r="BT33" s="117">
        <f t="shared" si="28"/>
        <v>0</v>
      </c>
      <c r="BU33" s="116">
        <f t="shared" si="29"/>
        <v>0</v>
      </c>
      <c r="BV33" s="115">
        <f t="shared" si="30"/>
        <v>0</v>
      </c>
      <c r="BW33" s="117">
        <f t="shared" si="31"/>
        <v>0</v>
      </c>
      <c r="BX33" s="116">
        <f t="shared" si="34"/>
        <v>0</v>
      </c>
      <c r="BY33" s="118">
        <f t="shared" si="38"/>
        <v>0</v>
      </c>
    </row>
    <row r="34" spans="1:77" ht="20.75" customHeight="1" x14ac:dyDescent="0.2">
      <c r="A34" s="74" t="s">
        <v>104</v>
      </c>
      <c r="B34" s="120" t="b">
        <v>0</v>
      </c>
      <c r="C34" s="75"/>
      <c r="D34" s="159">
        <f t="shared" si="35"/>
        <v>0</v>
      </c>
      <c r="E34" s="96"/>
      <c r="F34" s="76"/>
      <c r="G34" s="77"/>
      <c r="H34" s="77"/>
      <c r="I34" s="39">
        <f t="shared" si="36"/>
        <v>0</v>
      </c>
      <c r="J34" s="98">
        <f>IF($F34=0,0,IF($B34=FALSE,ROUND($F34/$I34,4),
IF(AND($B34=TRUE,C34=0,ROUND($F34/$I34,4)&gt;=0.4),MIN(1,ROUND(($F34/$I34)*'FEDERAL RATES (HIDDEN)'!$C$2,4)),
IF(AND($B34=TRUE,C34=0,ROUND($F34/$I34,4)&lt;0.4),ROUND($F34/$I34,4),
IF(ROUND((SUMIFS($F:$F,$B:$B,TRUE,$C:$C,$C34)/SUMIFS($I:$I,$B:$B,TRUE,$C:$C,$C34)),4)&gt;=0.4,
MIN(1,ROUND((SUMIFS($F:$F,$B:$B,TRUE,$C:$C,$C34)/SUMIFS($I:$I,$B:$B,TRUE,$C:$C,$C34))*'FEDERAL RATES (HIDDEN)'!$C$2,4)),
ROUND((SUMIFS($F:$F,$B:$B,TRUE,$C:$C,$C34)/SUMIFS($I:$I,$B:$B,TRUE,$C:$C,$C34)),4))))))</f>
        <v>0</v>
      </c>
      <c r="K34" s="89">
        <f t="shared" si="4"/>
        <v>0</v>
      </c>
      <c r="L34" s="99">
        <f t="shared" si="5"/>
        <v>0</v>
      </c>
      <c r="M34" s="68">
        <v>1</v>
      </c>
      <c r="N34" s="87">
        <f t="shared" si="1"/>
        <v>0</v>
      </c>
      <c r="O34" s="68"/>
      <c r="P34" s="38">
        <f t="shared" si="6"/>
        <v>0</v>
      </c>
      <c r="Q34" s="38">
        <f t="shared" si="7"/>
        <v>0</v>
      </c>
      <c r="R34" s="38">
        <f t="shared" si="8"/>
        <v>0</v>
      </c>
      <c r="S34" s="87">
        <f t="shared" si="9"/>
        <v>0</v>
      </c>
      <c r="T34" s="69"/>
      <c r="U34" s="38">
        <f t="shared" si="10"/>
        <v>0</v>
      </c>
      <c r="V34" s="38">
        <f t="shared" si="11"/>
        <v>0</v>
      </c>
      <c r="W34" s="38">
        <f t="shared" si="12"/>
        <v>0</v>
      </c>
      <c r="X34" s="87">
        <f t="shared" si="13"/>
        <v>0</v>
      </c>
      <c r="Y34" s="69"/>
      <c r="Z34" s="38">
        <f t="shared" si="14"/>
        <v>0</v>
      </c>
      <c r="AA34" s="38">
        <f t="shared" si="15"/>
        <v>0</v>
      </c>
      <c r="AB34" s="38">
        <f t="shared" si="16"/>
        <v>0</v>
      </c>
      <c r="AC34" s="87">
        <f t="shared" si="17"/>
        <v>0</v>
      </c>
      <c r="AD34" s="69"/>
      <c r="AE34" s="38">
        <f t="shared" si="18"/>
        <v>0</v>
      </c>
      <c r="AF34" s="38">
        <f t="shared" si="19"/>
        <v>0</v>
      </c>
      <c r="AG34" s="38">
        <f t="shared" si="20"/>
        <v>0</v>
      </c>
      <c r="AH34" s="87">
        <f t="shared" si="21"/>
        <v>0</v>
      </c>
      <c r="AI34" s="69"/>
      <c r="AJ34" s="39">
        <f t="shared" si="22"/>
        <v>0</v>
      </c>
      <c r="AK34" s="106"/>
      <c r="AL34" s="91"/>
      <c r="AM34" s="107"/>
      <c r="AN34" s="106"/>
      <c r="AO34" s="91"/>
      <c r="AP34" s="107"/>
      <c r="AQ34" s="106"/>
      <c r="AR34" s="91"/>
      <c r="AS34" s="107"/>
      <c r="AT34" s="106"/>
      <c r="AU34" s="91"/>
      <c r="AV34" s="107"/>
      <c r="AW34" s="106"/>
      <c r="AX34" s="107"/>
      <c r="AY34" s="106"/>
      <c r="AZ34" s="107"/>
      <c r="BA34" s="108"/>
      <c r="BB34" s="106"/>
      <c r="BC34" s="91"/>
      <c r="BD34" s="91"/>
      <c r="BE34" s="91"/>
      <c r="BF34" s="107"/>
      <c r="BG34" s="70"/>
      <c r="BH34" s="61"/>
      <c r="BI34" s="38">
        <f xml:space="preserve">
(P34*(2/3))+
(X34*(1/3))+
(AC34)+
(AH34)+
((AJ34)/(AZ34+'FEDERAL RATES (HIDDEN)'!$C$20))</f>
        <v>0</v>
      </c>
      <c r="BJ34" s="65"/>
      <c r="BK34" s="63">
        <f t="shared" si="37"/>
        <v>0</v>
      </c>
      <c r="BL34" s="88" t="str">
        <f>IF(AND(BH34="CONVENTIONAL",$BI34&gt;='MPLH COMPS'!$B$3,$BI34&lt;='MPLH COMPS'!$C$3),'MPLH COMPS'!$D$3&amp;" - "&amp;'MPLH COMPS'!$E$3,
IF(AND(BH34="CONVENTIONAL",$BI34&gt;='MPLH COMPS'!$B$4,$BI34&lt;='MPLH COMPS'!$C$4),'MPLH COMPS'!$D$4&amp;" - "&amp;'MPLH COMPS'!$E$4,
IF(AND(BH34="CONVENTIONAL",$BI34&gt;='MPLH COMPS'!$B$5,$BI34&lt;='MPLH COMPS'!$C$5),'MPLH COMPS'!$D$5&amp;" - "&amp;'MPLH COMPS'!$E$5,
IF(AND(BH34="CONVENTIONAL",$BI34&gt;='MPLH COMPS'!$B$6,$BI34&lt;='MPLH COMPS'!$C$6),'MPLH COMPS'!$D$6&amp;" - "&amp;'MPLH COMPS'!$E$6,
IF(AND(BH34="CONVENTIONAL",$BI34&gt;='MPLH COMPS'!$B$7,$BI34&lt;='MPLH COMPS'!$C$7),'MPLH COMPS'!$D$7&amp;" - "&amp;'MPLH COMPS'!$E$7,
IF(AND(BH34="CONVENTIONAL",$BI34&gt;='MPLH COMPS'!$B$8,$BI34&lt;='MPLH COMPS'!$C$8),'MPLH COMPS'!$D$8&amp;" - "&amp;'MPLH COMPS'!$E$8,
IF(AND(BH34="CONVENTIONAL",$BI34&gt;='MPLH COMPS'!$B$9,$BI34&lt;='MPLH COMPS'!$C$9),'MPLH COMPS'!$D$9&amp;" - "&amp;'MPLH COMPS'!$E$9,
IF(AND(BH34="CONVENTIONAL",$BI34&gt;='MPLH COMPS'!$B$10,$BI34&lt;='MPLH COMPS'!$C$10),'MPLH COMPS'!$D$10&amp;" - "&amp;'MPLH COMPS'!$E$10,
IF(AND(BH34="CONVENTIONAL",$BI34&gt;='MPLH COMPS'!$B$11,$BI34&lt;='MPLH COMPS'!$C$11),'MPLH COMPS'!$D$11&amp;" - "&amp;'MPLH COMPS'!$E$11,
IF(AND(BH34="CONVENTIONAL",$BI34&gt;='MPLH COMPS'!$B$12,$BI34&lt;='MPLH COMPS'!$C$12),'MPLH COMPS'!$D$12&amp;" - "&amp;'MPLH COMPS'!$E$12,
IF(AND(BH34="CONVENTIONAL",$BI34&gt;='MPLH COMPS'!$B$13,$BI34&lt;='MPLH COMPS'!$C$13),'MPLH COMPS'!$D$13&amp;" - "&amp;'MPLH COMPS'!$E$13,
IF(AND(BH34="CONVENIENCE",$BI34&gt;='MPLH COMPS'!$B$3,$BI34&lt;='MPLH COMPS'!$C$3),'MPLH COMPS'!$F$3&amp;" - "&amp;'MPLH COMPS'!$G$3,
IF(AND(BH34="CONVENIENCE",$BI34&gt;='MPLH COMPS'!$B$4,$BI34&lt;='MPLH COMPS'!$C$4),'MPLH COMPS'!$F$4&amp;" - "&amp;'MPLH COMPS'!$G$4,
IF(AND(BH34="CONVENIENCE",$BI34&gt;='MPLH COMPS'!$B$5,$BI34&lt;='MPLH COMPS'!$C$5),'MPLH COMPS'!$F$5&amp;" - "&amp;'MPLH COMPS'!$G$5,
IF(AND(BH34="CONVENIENCE",$BI34&gt;='MPLH COMPS'!$B$6,$BI34&lt;='MPLH COMPS'!$C$6),'MPLH COMPS'!$F$6&amp;" - "&amp;'MPLH COMPS'!$G$6,
IF(AND(BH34="CONVENIENCE",$BI34&gt;='MPLH COMPS'!$B$7,$BI34&lt;='MPLH COMPS'!$C$7),'MPLH COMPS'!$F$7&amp;" - "&amp;'MPLH COMPS'!$G$7,
IF(AND(BH34="CONVENIENCE",$BI34&gt;='MPLH COMPS'!$B$8,$BI34&lt;='MPLH COMPS'!$C$8),'MPLH COMPS'!$F$8&amp;" - "&amp;'MPLH COMPS'!$G$8,
IF(AND(BH34="CONVENIENCE",$BI34&gt;='MPLH COMPS'!$B$9,$BI34&lt;='MPLH COMPS'!$C$9),'MPLH COMPS'!$F$9&amp;" - "&amp;'MPLH COMPS'!$G$9,
IF(AND(BH34="CONVENIENCE",$BI34&gt;='MPLH COMPS'!$B$10,$BI34&lt;='MPLH COMPS'!$C$10),'MPLH COMPS'!$F$10&amp;" - "&amp;'MPLH COMPS'!$G$10,
IF(AND(BH34="CONVENIENCE",$BI34&gt;='MPLH COMPS'!$B$11,$BI34&lt;='MPLH COMPS'!$C$11),'MPLH COMPS'!$F$11&amp;" - "&amp;'MPLH COMPS'!$G$11,
IF(AND(BH34="CONVENIENCE",$BI34&gt;='MPLH COMPS'!$B$12,$BI34&lt;='MPLH COMPS'!$C$12),'MPLH COMPS'!$F$12&amp;" - "&amp;'MPLH COMPS'!$G$12,
IF(AND(BH34="CONVENIENCE",$BI34&gt;='MPLH COMPS'!$B$13,$BI34&lt;='MPLH COMPS'!$C$13),'MPLH COMPS'!$F$13&amp;" - "&amp;'MPLH COMPS'!$G$13,
""))))))))))))))))))))))</f>
        <v/>
      </c>
      <c r="BM34" s="31"/>
      <c r="BN34" s="113"/>
      <c r="BO34" s="115">
        <f t="shared" si="23"/>
        <v>0</v>
      </c>
      <c r="BP34" s="117">
        <f t="shared" si="24"/>
        <v>0</v>
      </c>
      <c r="BQ34" s="117">
        <f t="shared" si="25"/>
        <v>0</v>
      </c>
      <c r="BR34" s="116">
        <f t="shared" si="26"/>
        <v>0</v>
      </c>
      <c r="BS34" s="115">
        <f t="shared" si="27"/>
        <v>0</v>
      </c>
      <c r="BT34" s="117">
        <f t="shared" si="28"/>
        <v>0</v>
      </c>
      <c r="BU34" s="116">
        <f t="shared" si="29"/>
        <v>0</v>
      </c>
      <c r="BV34" s="115">
        <f t="shared" si="30"/>
        <v>0</v>
      </c>
      <c r="BW34" s="117">
        <f t="shared" si="31"/>
        <v>0</v>
      </c>
      <c r="BX34" s="116">
        <f t="shared" si="34"/>
        <v>0</v>
      </c>
      <c r="BY34" s="118">
        <f t="shared" si="38"/>
        <v>0</v>
      </c>
    </row>
    <row r="35" spans="1:77" ht="20.75" customHeight="1" x14ac:dyDescent="0.2">
      <c r="A35" s="74" t="s">
        <v>105</v>
      </c>
      <c r="B35" s="120" t="b">
        <v>0</v>
      </c>
      <c r="C35" s="75"/>
      <c r="D35" s="159">
        <f t="shared" si="35"/>
        <v>0</v>
      </c>
      <c r="E35" s="96"/>
      <c r="F35" s="76"/>
      <c r="G35" s="77"/>
      <c r="H35" s="77"/>
      <c r="I35" s="39">
        <f t="shared" si="36"/>
        <v>0</v>
      </c>
      <c r="J35" s="98">
        <f>IF($F35=0,0,IF($B35=FALSE,ROUND($F35/$I35,4),
IF(AND($B35=TRUE,C35=0,ROUND($F35/$I35,4)&gt;=0.4),MIN(1,ROUND(($F35/$I35)*'FEDERAL RATES (HIDDEN)'!$C$2,4)),
IF(AND($B35=TRUE,C35=0,ROUND($F35/$I35,4)&lt;0.4),ROUND($F35/$I35,4),
IF(ROUND((SUMIFS($F:$F,$B:$B,TRUE,$C:$C,$C35)/SUMIFS($I:$I,$B:$B,TRUE,$C:$C,$C35)),4)&gt;=0.4,
MIN(1,ROUND((SUMIFS($F:$F,$B:$B,TRUE,$C:$C,$C35)/SUMIFS($I:$I,$B:$B,TRUE,$C:$C,$C35))*'FEDERAL RATES (HIDDEN)'!$C$2,4)),
ROUND((SUMIFS($F:$F,$B:$B,TRUE,$C:$C,$C35)/SUMIFS($I:$I,$B:$B,TRUE,$C:$C,$C35)),4))))))</f>
        <v>0</v>
      </c>
      <c r="K35" s="89">
        <f t="shared" si="4"/>
        <v>0</v>
      </c>
      <c r="L35" s="99">
        <f t="shared" si="5"/>
        <v>0</v>
      </c>
      <c r="M35" s="68">
        <v>1</v>
      </c>
      <c r="N35" s="87">
        <f t="shared" si="1"/>
        <v>0</v>
      </c>
      <c r="O35" s="68"/>
      <c r="P35" s="38">
        <f t="shared" si="6"/>
        <v>0</v>
      </c>
      <c r="Q35" s="38">
        <f t="shared" si="7"/>
        <v>0</v>
      </c>
      <c r="R35" s="38">
        <f t="shared" si="8"/>
        <v>0</v>
      </c>
      <c r="S35" s="87">
        <f t="shared" si="9"/>
        <v>0</v>
      </c>
      <c r="T35" s="69"/>
      <c r="U35" s="38">
        <f t="shared" si="10"/>
        <v>0</v>
      </c>
      <c r="V35" s="38">
        <f t="shared" si="11"/>
        <v>0</v>
      </c>
      <c r="W35" s="38">
        <f t="shared" si="12"/>
        <v>0</v>
      </c>
      <c r="X35" s="87">
        <f t="shared" si="13"/>
        <v>0</v>
      </c>
      <c r="Y35" s="69"/>
      <c r="Z35" s="38">
        <f t="shared" si="14"/>
        <v>0</v>
      </c>
      <c r="AA35" s="38">
        <f t="shared" si="15"/>
        <v>0</v>
      </c>
      <c r="AB35" s="38">
        <f t="shared" si="16"/>
        <v>0</v>
      </c>
      <c r="AC35" s="87">
        <f t="shared" si="17"/>
        <v>0</v>
      </c>
      <c r="AD35" s="69"/>
      <c r="AE35" s="38">
        <f t="shared" si="18"/>
        <v>0</v>
      </c>
      <c r="AF35" s="38">
        <f t="shared" si="19"/>
        <v>0</v>
      </c>
      <c r="AG35" s="38">
        <f t="shared" si="20"/>
        <v>0</v>
      </c>
      <c r="AH35" s="87">
        <f t="shared" si="21"/>
        <v>0</v>
      </c>
      <c r="AI35" s="69"/>
      <c r="AJ35" s="39">
        <f t="shared" si="22"/>
        <v>0</v>
      </c>
      <c r="AK35" s="106"/>
      <c r="AL35" s="91"/>
      <c r="AM35" s="107"/>
      <c r="AN35" s="106"/>
      <c r="AO35" s="91"/>
      <c r="AP35" s="107"/>
      <c r="AQ35" s="106"/>
      <c r="AR35" s="91"/>
      <c r="AS35" s="107"/>
      <c r="AT35" s="106"/>
      <c r="AU35" s="91"/>
      <c r="AV35" s="107"/>
      <c r="AW35" s="106"/>
      <c r="AX35" s="107"/>
      <c r="AY35" s="106"/>
      <c r="AZ35" s="107"/>
      <c r="BA35" s="108"/>
      <c r="BB35" s="106"/>
      <c r="BC35" s="91"/>
      <c r="BD35" s="91"/>
      <c r="BE35" s="91"/>
      <c r="BF35" s="107"/>
      <c r="BG35" s="70"/>
      <c r="BH35" s="61"/>
      <c r="BI35" s="38">
        <f xml:space="preserve">
(P35*(2/3))+
(X35*(1/3))+
(AC35)+
(AH35)+
((AJ35)/(AZ35+'FEDERAL RATES (HIDDEN)'!$C$20))</f>
        <v>0</v>
      </c>
      <c r="BJ35" s="65"/>
      <c r="BK35" s="63">
        <f t="shared" si="37"/>
        <v>0</v>
      </c>
      <c r="BL35" s="88" t="str">
        <f>IF(AND(BH35="CONVENTIONAL",$BI35&gt;='MPLH COMPS'!$B$3,$BI35&lt;='MPLH COMPS'!$C$3),'MPLH COMPS'!$D$3&amp;" - "&amp;'MPLH COMPS'!$E$3,
IF(AND(BH35="CONVENTIONAL",$BI35&gt;='MPLH COMPS'!$B$4,$BI35&lt;='MPLH COMPS'!$C$4),'MPLH COMPS'!$D$4&amp;" - "&amp;'MPLH COMPS'!$E$4,
IF(AND(BH35="CONVENTIONAL",$BI35&gt;='MPLH COMPS'!$B$5,$BI35&lt;='MPLH COMPS'!$C$5),'MPLH COMPS'!$D$5&amp;" - "&amp;'MPLH COMPS'!$E$5,
IF(AND(BH35="CONVENTIONAL",$BI35&gt;='MPLH COMPS'!$B$6,$BI35&lt;='MPLH COMPS'!$C$6),'MPLH COMPS'!$D$6&amp;" - "&amp;'MPLH COMPS'!$E$6,
IF(AND(BH35="CONVENTIONAL",$BI35&gt;='MPLH COMPS'!$B$7,$BI35&lt;='MPLH COMPS'!$C$7),'MPLH COMPS'!$D$7&amp;" - "&amp;'MPLH COMPS'!$E$7,
IF(AND(BH35="CONVENTIONAL",$BI35&gt;='MPLH COMPS'!$B$8,$BI35&lt;='MPLH COMPS'!$C$8),'MPLH COMPS'!$D$8&amp;" - "&amp;'MPLH COMPS'!$E$8,
IF(AND(BH35="CONVENTIONAL",$BI35&gt;='MPLH COMPS'!$B$9,$BI35&lt;='MPLH COMPS'!$C$9),'MPLH COMPS'!$D$9&amp;" - "&amp;'MPLH COMPS'!$E$9,
IF(AND(BH35="CONVENTIONAL",$BI35&gt;='MPLH COMPS'!$B$10,$BI35&lt;='MPLH COMPS'!$C$10),'MPLH COMPS'!$D$10&amp;" - "&amp;'MPLH COMPS'!$E$10,
IF(AND(BH35="CONVENTIONAL",$BI35&gt;='MPLH COMPS'!$B$11,$BI35&lt;='MPLH COMPS'!$C$11),'MPLH COMPS'!$D$11&amp;" - "&amp;'MPLH COMPS'!$E$11,
IF(AND(BH35="CONVENTIONAL",$BI35&gt;='MPLH COMPS'!$B$12,$BI35&lt;='MPLH COMPS'!$C$12),'MPLH COMPS'!$D$12&amp;" - "&amp;'MPLH COMPS'!$E$12,
IF(AND(BH35="CONVENTIONAL",$BI35&gt;='MPLH COMPS'!$B$13,$BI35&lt;='MPLH COMPS'!$C$13),'MPLH COMPS'!$D$13&amp;" - "&amp;'MPLH COMPS'!$E$13,
IF(AND(BH35="CONVENIENCE",$BI35&gt;='MPLH COMPS'!$B$3,$BI35&lt;='MPLH COMPS'!$C$3),'MPLH COMPS'!$F$3&amp;" - "&amp;'MPLH COMPS'!$G$3,
IF(AND(BH35="CONVENIENCE",$BI35&gt;='MPLH COMPS'!$B$4,$BI35&lt;='MPLH COMPS'!$C$4),'MPLH COMPS'!$F$4&amp;" - "&amp;'MPLH COMPS'!$G$4,
IF(AND(BH35="CONVENIENCE",$BI35&gt;='MPLH COMPS'!$B$5,$BI35&lt;='MPLH COMPS'!$C$5),'MPLH COMPS'!$F$5&amp;" - "&amp;'MPLH COMPS'!$G$5,
IF(AND(BH35="CONVENIENCE",$BI35&gt;='MPLH COMPS'!$B$6,$BI35&lt;='MPLH COMPS'!$C$6),'MPLH COMPS'!$F$6&amp;" - "&amp;'MPLH COMPS'!$G$6,
IF(AND(BH35="CONVENIENCE",$BI35&gt;='MPLH COMPS'!$B$7,$BI35&lt;='MPLH COMPS'!$C$7),'MPLH COMPS'!$F$7&amp;" - "&amp;'MPLH COMPS'!$G$7,
IF(AND(BH35="CONVENIENCE",$BI35&gt;='MPLH COMPS'!$B$8,$BI35&lt;='MPLH COMPS'!$C$8),'MPLH COMPS'!$F$8&amp;" - "&amp;'MPLH COMPS'!$G$8,
IF(AND(BH35="CONVENIENCE",$BI35&gt;='MPLH COMPS'!$B$9,$BI35&lt;='MPLH COMPS'!$C$9),'MPLH COMPS'!$F$9&amp;" - "&amp;'MPLH COMPS'!$G$9,
IF(AND(BH35="CONVENIENCE",$BI35&gt;='MPLH COMPS'!$B$10,$BI35&lt;='MPLH COMPS'!$C$10),'MPLH COMPS'!$F$10&amp;" - "&amp;'MPLH COMPS'!$G$10,
IF(AND(BH35="CONVENIENCE",$BI35&gt;='MPLH COMPS'!$B$11,$BI35&lt;='MPLH COMPS'!$C$11),'MPLH COMPS'!$F$11&amp;" - "&amp;'MPLH COMPS'!$G$11,
IF(AND(BH35="CONVENIENCE",$BI35&gt;='MPLH COMPS'!$B$12,$BI35&lt;='MPLH COMPS'!$C$12),'MPLH COMPS'!$F$12&amp;" - "&amp;'MPLH COMPS'!$G$12,
IF(AND(BH35="CONVENIENCE",$BI35&gt;='MPLH COMPS'!$B$13,$BI35&lt;='MPLH COMPS'!$C$13),'MPLH COMPS'!$F$13&amp;" - "&amp;'MPLH COMPS'!$G$13,
""))))))))))))))))))))))</f>
        <v/>
      </c>
      <c r="BM35" s="31"/>
      <c r="BN35" s="113"/>
      <c r="BO35" s="115">
        <f t="shared" si="23"/>
        <v>0</v>
      </c>
      <c r="BP35" s="117">
        <f t="shared" si="24"/>
        <v>0</v>
      </c>
      <c r="BQ35" s="117">
        <f t="shared" si="25"/>
        <v>0</v>
      </c>
      <c r="BR35" s="116">
        <f t="shared" si="26"/>
        <v>0</v>
      </c>
      <c r="BS35" s="115">
        <f t="shared" si="27"/>
        <v>0</v>
      </c>
      <c r="BT35" s="117">
        <f t="shared" si="28"/>
        <v>0</v>
      </c>
      <c r="BU35" s="116">
        <f t="shared" si="29"/>
        <v>0</v>
      </c>
      <c r="BV35" s="115">
        <f t="shared" si="30"/>
        <v>0</v>
      </c>
      <c r="BW35" s="117">
        <f t="shared" si="31"/>
        <v>0</v>
      </c>
      <c r="BX35" s="116">
        <f t="shared" si="34"/>
        <v>0</v>
      </c>
      <c r="BY35" s="118">
        <f t="shared" si="38"/>
        <v>0</v>
      </c>
    </row>
    <row r="36" spans="1:77" ht="20.75" customHeight="1" x14ac:dyDescent="0.2">
      <c r="A36" s="74" t="s">
        <v>106</v>
      </c>
      <c r="B36" s="120" t="b">
        <v>0</v>
      </c>
      <c r="C36" s="75"/>
      <c r="D36" s="159">
        <f t="shared" si="35"/>
        <v>0</v>
      </c>
      <c r="E36" s="96"/>
      <c r="F36" s="76"/>
      <c r="G36" s="77"/>
      <c r="H36" s="77"/>
      <c r="I36" s="39">
        <f t="shared" si="36"/>
        <v>0</v>
      </c>
      <c r="J36" s="98">
        <f>IF($F36=0,0,IF($B36=FALSE,ROUND($F36/$I36,4),
IF(AND($B36=TRUE,C36=0,ROUND($F36/$I36,4)&gt;=0.4),MIN(1,ROUND(($F36/$I36)*'FEDERAL RATES (HIDDEN)'!$C$2,4)),
IF(AND($B36=TRUE,C36=0,ROUND($F36/$I36,4)&lt;0.4),ROUND($F36/$I36,4),
IF(ROUND((SUMIFS($F:$F,$B:$B,TRUE,$C:$C,$C36)/SUMIFS($I:$I,$B:$B,TRUE,$C:$C,$C36)),4)&gt;=0.4,
MIN(1,ROUND((SUMIFS($F:$F,$B:$B,TRUE,$C:$C,$C36)/SUMIFS($I:$I,$B:$B,TRUE,$C:$C,$C36))*'FEDERAL RATES (HIDDEN)'!$C$2,4)),
ROUND((SUMIFS($F:$F,$B:$B,TRUE,$C:$C,$C36)/SUMIFS($I:$I,$B:$B,TRUE,$C:$C,$C36)),4))))))</f>
        <v>0</v>
      </c>
      <c r="K36" s="89">
        <f t="shared" si="4"/>
        <v>0</v>
      </c>
      <c r="L36" s="99">
        <f t="shared" si="5"/>
        <v>0</v>
      </c>
      <c r="M36" s="68">
        <v>1</v>
      </c>
      <c r="N36" s="87">
        <f t="shared" ref="N36:N67" si="39">ROUND(I36*M36,0)</f>
        <v>0</v>
      </c>
      <c r="O36" s="68"/>
      <c r="P36" s="38">
        <f t="shared" si="6"/>
        <v>0</v>
      </c>
      <c r="Q36" s="38">
        <f t="shared" si="7"/>
        <v>0</v>
      </c>
      <c r="R36" s="38">
        <f t="shared" si="8"/>
        <v>0</v>
      </c>
      <c r="S36" s="87">
        <f t="shared" si="9"/>
        <v>0</v>
      </c>
      <c r="T36" s="69"/>
      <c r="U36" s="38">
        <f t="shared" si="10"/>
        <v>0</v>
      </c>
      <c r="V36" s="38">
        <f t="shared" si="11"/>
        <v>0</v>
      </c>
      <c r="W36" s="38">
        <f t="shared" si="12"/>
        <v>0</v>
      </c>
      <c r="X36" s="87">
        <f t="shared" si="13"/>
        <v>0</v>
      </c>
      <c r="Y36" s="69"/>
      <c r="Z36" s="38">
        <f t="shared" si="14"/>
        <v>0</v>
      </c>
      <c r="AA36" s="38">
        <f t="shared" si="15"/>
        <v>0</v>
      </c>
      <c r="AB36" s="38">
        <f t="shared" si="16"/>
        <v>0</v>
      </c>
      <c r="AC36" s="87">
        <f t="shared" si="17"/>
        <v>0</v>
      </c>
      <c r="AD36" s="69"/>
      <c r="AE36" s="38">
        <f t="shared" si="18"/>
        <v>0</v>
      </c>
      <c r="AF36" s="38">
        <f t="shared" si="19"/>
        <v>0</v>
      </c>
      <c r="AG36" s="38">
        <f t="shared" si="20"/>
        <v>0</v>
      </c>
      <c r="AH36" s="87">
        <f t="shared" si="21"/>
        <v>0</v>
      </c>
      <c r="AI36" s="69"/>
      <c r="AJ36" s="39">
        <f t="shared" si="22"/>
        <v>0</v>
      </c>
      <c r="AK36" s="106"/>
      <c r="AL36" s="91"/>
      <c r="AM36" s="107"/>
      <c r="AN36" s="106"/>
      <c r="AO36" s="91"/>
      <c r="AP36" s="107"/>
      <c r="AQ36" s="106"/>
      <c r="AR36" s="91"/>
      <c r="AS36" s="107"/>
      <c r="AT36" s="106"/>
      <c r="AU36" s="91"/>
      <c r="AV36" s="107"/>
      <c r="AW36" s="106"/>
      <c r="AX36" s="107"/>
      <c r="AY36" s="106"/>
      <c r="AZ36" s="107"/>
      <c r="BA36" s="108"/>
      <c r="BB36" s="106"/>
      <c r="BC36" s="91"/>
      <c r="BD36" s="91"/>
      <c r="BE36" s="91"/>
      <c r="BF36" s="107"/>
      <c r="BG36" s="70"/>
      <c r="BH36" s="61"/>
      <c r="BI36" s="38">
        <f xml:space="preserve">
(P36*(2/3))+
(X36*(1/3))+
(AC36)+
(AH36)+
((AJ36)/(AZ36+'FEDERAL RATES (HIDDEN)'!$C$20))</f>
        <v>0</v>
      </c>
      <c r="BJ36" s="65"/>
      <c r="BK36" s="63">
        <f t="shared" si="37"/>
        <v>0</v>
      </c>
      <c r="BL36" s="88" t="str">
        <f>IF(AND(BH36="CONVENTIONAL",$BI36&gt;='MPLH COMPS'!$B$3,$BI36&lt;='MPLH COMPS'!$C$3),'MPLH COMPS'!$D$3&amp;" - "&amp;'MPLH COMPS'!$E$3,
IF(AND(BH36="CONVENTIONAL",$BI36&gt;='MPLH COMPS'!$B$4,$BI36&lt;='MPLH COMPS'!$C$4),'MPLH COMPS'!$D$4&amp;" - "&amp;'MPLH COMPS'!$E$4,
IF(AND(BH36="CONVENTIONAL",$BI36&gt;='MPLH COMPS'!$B$5,$BI36&lt;='MPLH COMPS'!$C$5),'MPLH COMPS'!$D$5&amp;" - "&amp;'MPLH COMPS'!$E$5,
IF(AND(BH36="CONVENTIONAL",$BI36&gt;='MPLH COMPS'!$B$6,$BI36&lt;='MPLH COMPS'!$C$6),'MPLH COMPS'!$D$6&amp;" - "&amp;'MPLH COMPS'!$E$6,
IF(AND(BH36="CONVENTIONAL",$BI36&gt;='MPLH COMPS'!$B$7,$BI36&lt;='MPLH COMPS'!$C$7),'MPLH COMPS'!$D$7&amp;" - "&amp;'MPLH COMPS'!$E$7,
IF(AND(BH36="CONVENTIONAL",$BI36&gt;='MPLH COMPS'!$B$8,$BI36&lt;='MPLH COMPS'!$C$8),'MPLH COMPS'!$D$8&amp;" - "&amp;'MPLH COMPS'!$E$8,
IF(AND(BH36="CONVENTIONAL",$BI36&gt;='MPLH COMPS'!$B$9,$BI36&lt;='MPLH COMPS'!$C$9),'MPLH COMPS'!$D$9&amp;" - "&amp;'MPLH COMPS'!$E$9,
IF(AND(BH36="CONVENTIONAL",$BI36&gt;='MPLH COMPS'!$B$10,$BI36&lt;='MPLH COMPS'!$C$10),'MPLH COMPS'!$D$10&amp;" - "&amp;'MPLH COMPS'!$E$10,
IF(AND(BH36="CONVENTIONAL",$BI36&gt;='MPLH COMPS'!$B$11,$BI36&lt;='MPLH COMPS'!$C$11),'MPLH COMPS'!$D$11&amp;" - "&amp;'MPLH COMPS'!$E$11,
IF(AND(BH36="CONVENTIONAL",$BI36&gt;='MPLH COMPS'!$B$12,$BI36&lt;='MPLH COMPS'!$C$12),'MPLH COMPS'!$D$12&amp;" - "&amp;'MPLH COMPS'!$E$12,
IF(AND(BH36="CONVENTIONAL",$BI36&gt;='MPLH COMPS'!$B$13,$BI36&lt;='MPLH COMPS'!$C$13),'MPLH COMPS'!$D$13&amp;" - "&amp;'MPLH COMPS'!$E$13,
IF(AND(BH36="CONVENIENCE",$BI36&gt;='MPLH COMPS'!$B$3,$BI36&lt;='MPLH COMPS'!$C$3),'MPLH COMPS'!$F$3&amp;" - "&amp;'MPLH COMPS'!$G$3,
IF(AND(BH36="CONVENIENCE",$BI36&gt;='MPLH COMPS'!$B$4,$BI36&lt;='MPLH COMPS'!$C$4),'MPLH COMPS'!$F$4&amp;" - "&amp;'MPLH COMPS'!$G$4,
IF(AND(BH36="CONVENIENCE",$BI36&gt;='MPLH COMPS'!$B$5,$BI36&lt;='MPLH COMPS'!$C$5),'MPLH COMPS'!$F$5&amp;" - "&amp;'MPLH COMPS'!$G$5,
IF(AND(BH36="CONVENIENCE",$BI36&gt;='MPLH COMPS'!$B$6,$BI36&lt;='MPLH COMPS'!$C$6),'MPLH COMPS'!$F$6&amp;" - "&amp;'MPLH COMPS'!$G$6,
IF(AND(BH36="CONVENIENCE",$BI36&gt;='MPLH COMPS'!$B$7,$BI36&lt;='MPLH COMPS'!$C$7),'MPLH COMPS'!$F$7&amp;" - "&amp;'MPLH COMPS'!$G$7,
IF(AND(BH36="CONVENIENCE",$BI36&gt;='MPLH COMPS'!$B$8,$BI36&lt;='MPLH COMPS'!$C$8),'MPLH COMPS'!$F$8&amp;" - "&amp;'MPLH COMPS'!$G$8,
IF(AND(BH36="CONVENIENCE",$BI36&gt;='MPLH COMPS'!$B$9,$BI36&lt;='MPLH COMPS'!$C$9),'MPLH COMPS'!$F$9&amp;" - "&amp;'MPLH COMPS'!$G$9,
IF(AND(BH36="CONVENIENCE",$BI36&gt;='MPLH COMPS'!$B$10,$BI36&lt;='MPLH COMPS'!$C$10),'MPLH COMPS'!$F$10&amp;" - "&amp;'MPLH COMPS'!$G$10,
IF(AND(BH36="CONVENIENCE",$BI36&gt;='MPLH COMPS'!$B$11,$BI36&lt;='MPLH COMPS'!$C$11),'MPLH COMPS'!$F$11&amp;" - "&amp;'MPLH COMPS'!$G$11,
IF(AND(BH36="CONVENIENCE",$BI36&gt;='MPLH COMPS'!$B$12,$BI36&lt;='MPLH COMPS'!$C$12),'MPLH COMPS'!$F$12&amp;" - "&amp;'MPLH COMPS'!$G$12,
IF(AND(BH36="CONVENIENCE",$BI36&gt;='MPLH COMPS'!$B$13,$BI36&lt;='MPLH COMPS'!$C$13),'MPLH COMPS'!$F$13&amp;" - "&amp;'MPLH COMPS'!$G$13,
""))))))))))))))))))))))</f>
        <v/>
      </c>
      <c r="BM36" s="31"/>
      <c r="BN36" s="113"/>
      <c r="BO36" s="115">
        <f t="shared" si="23"/>
        <v>0</v>
      </c>
      <c r="BP36" s="117">
        <f t="shared" si="24"/>
        <v>0</v>
      </c>
      <c r="BQ36" s="117">
        <f t="shared" si="25"/>
        <v>0</v>
      </c>
      <c r="BR36" s="116">
        <f t="shared" si="26"/>
        <v>0</v>
      </c>
      <c r="BS36" s="115">
        <f t="shared" si="27"/>
        <v>0</v>
      </c>
      <c r="BT36" s="117">
        <f t="shared" si="28"/>
        <v>0</v>
      </c>
      <c r="BU36" s="116">
        <f t="shared" si="29"/>
        <v>0</v>
      </c>
      <c r="BV36" s="115">
        <f t="shared" si="30"/>
        <v>0</v>
      </c>
      <c r="BW36" s="117">
        <f t="shared" si="31"/>
        <v>0</v>
      </c>
      <c r="BX36" s="116">
        <f t="shared" si="34"/>
        <v>0</v>
      </c>
      <c r="BY36" s="118">
        <f t="shared" si="38"/>
        <v>0</v>
      </c>
    </row>
    <row r="37" spans="1:77" ht="20.75" customHeight="1" x14ac:dyDescent="0.2">
      <c r="A37" s="74" t="s">
        <v>107</v>
      </c>
      <c r="B37" s="120" t="b">
        <v>0</v>
      </c>
      <c r="C37" s="75"/>
      <c r="D37" s="159">
        <f t="shared" si="35"/>
        <v>0</v>
      </c>
      <c r="E37" s="96"/>
      <c r="F37" s="76"/>
      <c r="G37" s="77"/>
      <c r="H37" s="77"/>
      <c r="I37" s="39">
        <f t="shared" si="36"/>
        <v>0</v>
      </c>
      <c r="J37" s="98">
        <f>IF($F37=0,0,IF($B37=FALSE,ROUND($F37/$I37,4),
IF(AND($B37=TRUE,C37=0,ROUND($F37/$I37,4)&gt;=0.4),MIN(1,ROUND(($F37/$I37)*'FEDERAL RATES (HIDDEN)'!$C$2,4)),
IF(AND($B37=TRUE,C37=0,ROUND($F37/$I37,4)&lt;0.4),ROUND($F37/$I37,4),
IF(ROUND((SUMIFS($F:$F,$B:$B,TRUE,$C:$C,$C37)/SUMIFS($I:$I,$B:$B,TRUE,$C:$C,$C37)),4)&gt;=0.4,
MIN(1,ROUND((SUMIFS($F:$F,$B:$B,TRUE,$C:$C,$C37)/SUMIFS($I:$I,$B:$B,TRUE,$C:$C,$C37))*'FEDERAL RATES (HIDDEN)'!$C$2,4)),
ROUND((SUMIFS($F:$F,$B:$B,TRUE,$C:$C,$C37)/SUMIFS($I:$I,$B:$B,TRUE,$C:$C,$C37)),4))))))</f>
        <v>0</v>
      </c>
      <c r="K37" s="89">
        <f t="shared" si="4"/>
        <v>0</v>
      </c>
      <c r="L37" s="99">
        <f t="shared" si="5"/>
        <v>0</v>
      </c>
      <c r="M37" s="68">
        <v>1</v>
      </c>
      <c r="N37" s="87">
        <f t="shared" si="39"/>
        <v>0</v>
      </c>
      <c r="O37" s="68"/>
      <c r="P37" s="38">
        <f t="shared" si="6"/>
        <v>0</v>
      </c>
      <c r="Q37" s="38">
        <f t="shared" si="7"/>
        <v>0</v>
      </c>
      <c r="R37" s="38">
        <f t="shared" si="8"/>
        <v>0</v>
      </c>
      <c r="S37" s="87">
        <f t="shared" si="9"/>
        <v>0</v>
      </c>
      <c r="T37" s="69"/>
      <c r="U37" s="38">
        <f t="shared" si="10"/>
        <v>0</v>
      </c>
      <c r="V37" s="38">
        <f t="shared" si="11"/>
        <v>0</v>
      </c>
      <c r="W37" s="38">
        <f t="shared" si="12"/>
        <v>0</v>
      </c>
      <c r="X37" s="87">
        <f t="shared" si="13"/>
        <v>0</v>
      </c>
      <c r="Y37" s="69"/>
      <c r="Z37" s="38">
        <f t="shared" si="14"/>
        <v>0</v>
      </c>
      <c r="AA37" s="38">
        <f t="shared" si="15"/>
        <v>0</v>
      </c>
      <c r="AB37" s="38">
        <f t="shared" si="16"/>
        <v>0</v>
      </c>
      <c r="AC37" s="87">
        <f t="shared" si="17"/>
        <v>0</v>
      </c>
      <c r="AD37" s="69"/>
      <c r="AE37" s="38">
        <f t="shared" si="18"/>
        <v>0</v>
      </c>
      <c r="AF37" s="38">
        <f t="shared" si="19"/>
        <v>0</v>
      </c>
      <c r="AG37" s="38">
        <f t="shared" si="20"/>
        <v>0</v>
      </c>
      <c r="AH37" s="87">
        <f t="shared" si="21"/>
        <v>0</v>
      </c>
      <c r="AI37" s="69"/>
      <c r="AJ37" s="39">
        <f t="shared" si="22"/>
        <v>0</v>
      </c>
      <c r="AK37" s="106"/>
      <c r="AL37" s="91"/>
      <c r="AM37" s="107"/>
      <c r="AN37" s="106"/>
      <c r="AO37" s="91"/>
      <c r="AP37" s="107"/>
      <c r="AQ37" s="106"/>
      <c r="AR37" s="91"/>
      <c r="AS37" s="107"/>
      <c r="AT37" s="106"/>
      <c r="AU37" s="91"/>
      <c r="AV37" s="107"/>
      <c r="AW37" s="106"/>
      <c r="AX37" s="107"/>
      <c r="AY37" s="106"/>
      <c r="AZ37" s="107"/>
      <c r="BA37" s="108"/>
      <c r="BB37" s="106"/>
      <c r="BC37" s="91"/>
      <c r="BD37" s="91"/>
      <c r="BE37" s="91"/>
      <c r="BF37" s="107"/>
      <c r="BG37" s="70"/>
      <c r="BH37" s="61"/>
      <c r="BI37" s="38">
        <f xml:space="preserve">
(P37*(2/3))+
(X37*(1/3))+
(AC37)+
(AH37)+
((AJ37)/(AZ37+'FEDERAL RATES (HIDDEN)'!$C$20))</f>
        <v>0</v>
      </c>
      <c r="BJ37" s="65"/>
      <c r="BK37" s="63">
        <f t="shared" si="37"/>
        <v>0</v>
      </c>
      <c r="BL37" s="88" t="str">
        <f>IF(AND(BH37="CONVENTIONAL",$BI37&gt;='MPLH COMPS'!$B$3,$BI37&lt;='MPLH COMPS'!$C$3),'MPLH COMPS'!$D$3&amp;" - "&amp;'MPLH COMPS'!$E$3,
IF(AND(BH37="CONVENTIONAL",$BI37&gt;='MPLH COMPS'!$B$4,$BI37&lt;='MPLH COMPS'!$C$4),'MPLH COMPS'!$D$4&amp;" - "&amp;'MPLH COMPS'!$E$4,
IF(AND(BH37="CONVENTIONAL",$BI37&gt;='MPLH COMPS'!$B$5,$BI37&lt;='MPLH COMPS'!$C$5),'MPLH COMPS'!$D$5&amp;" - "&amp;'MPLH COMPS'!$E$5,
IF(AND(BH37="CONVENTIONAL",$BI37&gt;='MPLH COMPS'!$B$6,$BI37&lt;='MPLH COMPS'!$C$6),'MPLH COMPS'!$D$6&amp;" - "&amp;'MPLH COMPS'!$E$6,
IF(AND(BH37="CONVENTIONAL",$BI37&gt;='MPLH COMPS'!$B$7,$BI37&lt;='MPLH COMPS'!$C$7),'MPLH COMPS'!$D$7&amp;" - "&amp;'MPLH COMPS'!$E$7,
IF(AND(BH37="CONVENTIONAL",$BI37&gt;='MPLH COMPS'!$B$8,$BI37&lt;='MPLH COMPS'!$C$8),'MPLH COMPS'!$D$8&amp;" - "&amp;'MPLH COMPS'!$E$8,
IF(AND(BH37="CONVENTIONAL",$BI37&gt;='MPLH COMPS'!$B$9,$BI37&lt;='MPLH COMPS'!$C$9),'MPLH COMPS'!$D$9&amp;" - "&amp;'MPLH COMPS'!$E$9,
IF(AND(BH37="CONVENTIONAL",$BI37&gt;='MPLH COMPS'!$B$10,$BI37&lt;='MPLH COMPS'!$C$10),'MPLH COMPS'!$D$10&amp;" - "&amp;'MPLH COMPS'!$E$10,
IF(AND(BH37="CONVENTIONAL",$BI37&gt;='MPLH COMPS'!$B$11,$BI37&lt;='MPLH COMPS'!$C$11),'MPLH COMPS'!$D$11&amp;" - "&amp;'MPLH COMPS'!$E$11,
IF(AND(BH37="CONVENTIONAL",$BI37&gt;='MPLH COMPS'!$B$12,$BI37&lt;='MPLH COMPS'!$C$12),'MPLH COMPS'!$D$12&amp;" - "&amp;'MPLH COMPS'!$E$12,
IF(AND(BH37="CONVENTIONAL",$BI37&gt;='MPLH COMPS'!$B$13,$BI37&lt;='MPLH COMPS'!$C$13),'MPLH COMPS'!$D$13&amp;" - "&amp;'MPLH COMPS'!$E$13,
IF(AND(BH37="CONVENIENCE",$BI37&gt;='MPLH COMPS'!$B$3,$BI37&lt;='MPLH COMPS'!$C$3),'MPLH COMPS'!$F$3&amp;" - "&amp;'MPLH COMPS'!$G$3,
IF(AND(BH37="CONVENIENCE",$BI37&gt;='MPLH COMPS'!$B$4,$BI37&lt;='MPLH COMPS'!$C$4),'MPLH COMPS'!$F$4&amp;" - "&amp;'MPLH COMPS'!$G$4,
IF(AND(BH37="CONVENIENCE",$BI37&gt;='MPLH COMPS'!$B$5,$BI37&lt;='MPLH COMPS'!$C$5),'MPLH COMPS'!$F$5&amp;" - "&amp;'MPLH COMPS'!$G$5,
IF(AND(BH37="CONVENIENCE",$BI37&gt;='MPLH COMPS'!$B$6,$BI37&lt;='MPLH COMPS'!$C$6),'MPLH COMPS'!$F$6&amp;" - "&amp;'MPLH COMPS'!$G$6,
IF(AND(BH37="CONVENIENCE",$BI37&gt;='MPLH COMPS'!$B$7,$BI37&lt;='MPLH COMPS'!$C$7),'MPLH COMPS'!$F$7&amp;" - "&amp;'MPLH COMPS'!$G$7,
IF(AND(BH37="CONVENIENCE",$BI37&gt;='MPLH COMPS'!$B$8,$BI37&lt;='MPLH COMPS'!$C$8),'MPLH COMPS'!$F$8&amp;" - "&amp;'MPLH COMPS'!$G$8,
IF(AND(BH37="CONVENIENCE",$BI37&gt;='MPLH COMPS'!$B$9,$BI37&lt;='MPLH COMPS'!$C$9),'MPLH COMPS'!$F$9&amp;" - "&amp;'MPLH COMPS'!$G$9,
IF(AND(BH37="CONVENIENCE",$BI37&gt;='MPLH COMPS'!$B$10,$BI37&lt;='MPLH COMPS'!$C$10),'MPLH COMPS'!$F$10&amp;" - "&amp;'MPLH COMPS'!$G$10,
IF(AND(BH37="CONVENIENCE",$BI37&gt;='MPLH COMPS'!$B$11,$BI37&lt;='MPLH COMPS'!$C$11),'MPLH COMPS'!$F$11&amp;" - "&amp;'MPLH COMPS'!$G$11,
IF(AND(BH37="CONVENIENCE",$BI37&gt;='MPLH COMPS'!$B$12,$BI37&lt;='MPLH COMPS'!$C$12),'MPLH COMPS'!$F$12&amp;" - "&amp;'MPLH COMPS'!$G$12,
IF(AND(BH37="CONVENIENCE",$BI37&gt;='MPLH COMPS'!$B$13,$BI37&lt;='MPLH COMPS'!$C$13),'MPLH COMPS'!$F$13&amp;" - "&amp;'MPLH COMPS'!$G$13,
""))))))))))))))))))))))</f>
        <v/>
      </c>
      <c r="BM37" s="31"/>
      <c r="BN37" s="113"/>
      <c r="BO37" s="115">
        <f t="shared" si="23"/>
        <v>0</v>
      </c>
      <c r="BP37" s="117">
        <f t="shared" si="24"/>
        <v>0</v>
      </c>
      <c r="BQ37" s="117">
        <f t="shared" si="25"/>
        <v>0</v>
      </c>
      <c r="BR37" s="116">
        <f t="shared" si="26"/>
        <v>0</v>
      </c>
      <c r="BS37" s="115">
        <f t="shared" si="27"/>
        <v>0</v>
      </c>
      <c r="BT37" s="117">
        <f t="shared" si="28"/>
        <v>0</v>
      </c>
      <c r="BU37" s="116">
        <f t="shared" si="29"/>
        <v>0</v>
      </c>
      <c r="BV37" s="115">
        <f t="shared" si="30"/>
        <v>0</v>
      </c>
      <c r="BW37" s="117">
        <f t="shared" si="31"/>
        <v>0</v>
      </c>
      <c r="BX37" s="116">
        <f t="shared" si="34"/>
        <v>0</v>
      </c>
      <c r="BY37" s="118">
        <f t="shared" si="38"/>
        <v>0</v>
      </c>
    </row>
    <row r="38" spans="1:77" ht="20.75" customHeight="1" x14ac:dyDescent="0.2">
      <c r="A38" s="74" t="s">
        <v>108</v>
      </c>
      <c r="B38" s="120" t="b">
        <v>0</v>
      </c>
      <c r="C38" s="75"/>
      <c r="D38" s="159">
        <f t="shared" si="35"/>
        <v>0</v>
      </c>
      <c r="E38" s="96"/>
      <c r="F38" s="76"/>
      <c r="G38" s="77"/>
      <c r="H38" s="77"/>
      <c r="I38" s="39">
        <f t="shared" si="36"/>
        <v>0</v>
      </c>
      <c r="J38" s="98">
        <f>IF($F38=0,0,IF($B38=FALSE,ROUND($F38/$I38,4),
IF(AND($B38=TRUE,C38=0,ROUND($F38/$I38,4)&gt;=0.4),MIN(1,ROUND(($F38/$I38)*'FEDERAL RATES (HIDDEN)'!$C$2,4)),
IF(AND($B38=TRUE,C38=0,ROUND($F38/$I38,4)&lt;0.4),ROUND($F38/$I38,4),
IF(ROUND((SUMIFS($F:$F,$B:$B,TRUE,$C:$C,$C38)/SUMIFS($I:$I,$B:$B,TRUE,$C:$C,$C38)),4)&gt;=0.4,
MIN(1,ROUND((SUMIFS($F:$F,$B:$B,TRUE,$C:$C,$C38)/SUMIFS($I:$I,$B:$B,TRUE,$C:$C,$C38))*'FEDERAL RATES (HIDDEN)'!$C$2,4)),
ROUND((SUMIFS($F:$F,$B:$B,TRUE,$C:$C,$C38)/SUMIFS($I:$I,$B:$B,TRUE,$C:$C,$C38)),4))))))</f>
        <v>0</v>
      </c>
      <c r="K38" s="89">
        <f t="shared" si="4"/>
        <v>0</v>
      </c>
      <c r="L38" s="99">
        <f t="shared" si="5"/>
        <v>0</v>
      </c>
      <c r="M38" s="68">
        <v>1</v>
      </c>
      <c r="N38" s="87">
        <f t="shared" si="39"/>
        <v>0</v>
      </c>
      <c r="O38" s="68"/>
      <c r="P38" s="38">
        <f t="shared" si="6"/>
        <v>0</v>
      </c>
      <c r="Q38" s="38">
        <f t="shared" si="7"/>
        <v>0</v>
      </c>
      <c r="R38" s="38">
        <f t="shared" si="8"/>
        <v>0</v>
      </c>
      <c r="S38" s="87">
        <f t="shared" si="9"/>
        <v>0</v>
      </c>
      <c r="T38" s="69"/>
      <c r="U38" s="38">
        <f t="shared" si="10"/>
        <v>0</v>
      </c>
      <c r="V38" s="38">
        <f t="shared" si="11"/>
        <v>0</v>
      </c>
      <c r="W38" s="38">
        <f t="shared" si="12"/>
        <v>0</v>
      </c>
      <c r="X38" s="87">
        <f t="shared" si="13"/>
        <v>0</v>
      </c>
      <c r="Y38" s="69"/>
      <c r="Z38" s="38">
        <f t="shared" si="14"/>
        <v>0</v>
      </c>
      <c r="AA38" s="38">
        <f t="shared" si="15"/>
        <v>0</v>
      </c>
      <c r="AB38" s="38">
        <f t="shared" si="16"/>
        <v>0</v>
      </c>
      <c r="AC38" s="87">
        <f t="shared" si="17"/>
        <v>0</v>
      </c>
      <c r="AD38" s="69"/>
      <c r="AE38" s="38">
        <f t="shared" si="18"/>
        <v>0</v>
      </c>
      <c r="AF38" s="38">
        <f t="shared" si="19"/>
        <v>0</v>
      </c>
      <c r="AG38" s="38">
        <f t="shared" si="20"/>
        <v>0</v>
      </c>
      <c r="AH38" s="87">
        <f t="shared" si="21"/>
        <v>0</v>
      </c>
      <c r="AI38" s="69"/>
      <c r="AJ38" s="39">
        <f t="shared" si="22"/>
        <v>0</v>
      </c>
      <c r="AK38" s="106"/>
      <c r="AL38" s="91"/>
      <c r="AM38" s="107"/>
      <c r="AN38" s="106"/>
      <c r="AO38" s="91"/>
      <c r="AP38" s="107"/>
      <c r="AQ38" s="106"/>
      <c r="AR38" s="91"/>
      <c r="AS38" s="107"/>
      <c r="AT38" s="106"/>
      <c r="AU38" s="91"/>
      <c r="AV38" s="107"/>
      <c r="AW38" s="106"/>
      <c r="AX38" s="107"/>
      <c r="AY38" s="106"/>
      <c r="AZ38" s="107"/>
      <c r="BA38" s="108"/>
      <c r="BB38" s="106"/>
      <c r="BC38" s="91"/>
      <c r="BD38" s="91"/>
      <c r="BE38" s="91"/>
      <c r="BF38" s="107"/>
      <c r="BG38" s="70"/>
      <c r="BH38" s="61"/>
      <c r="BI38" s="38">
        <f xml:space="preserve">
(P38*(2/3))+
(X38*(1/3))+
(AC38)+
(AH38)+
((AJ38)/(AZ38+'FEDERAL RATES (HIDDEN)'!$C$20))</f>
        <v>0</v>
      </c>
      <c r="BJ38" s="65"/>
      <c r="BK38" s="63">
        <f t="shared" si="37"/>
        <v>0</v>
      </c>
      <c r="BL38" s="88" t="str">
        <f>IF(AND(BH38="CONVENTIONAL",$BI38&gt;='MPLH COMPS'!$B$3,$BI38&lt;='MPLH COMPS'!$C$3),'MPLH COMPS'!$D$3&amp;" - "&amp;'MPLH COMPS'!$E$3,
IF(AND(BH38="CONVENTIONAL",$BI38&gt;='MPLH COMPS'!$B$4,$BI38&lt;='MPLH COMPS'!$C$4),'MPLH COMPS'!$D$4&amp;" - "&amp;'MPLH COMPS'!$E$4,
IF(AND(BH38="CONVENTIONAL",$BI38&gt;='MPLH COMPS'!$B$5,$BI38&lt;='MPLH COMPS'!$C$5),'MPLH COMPS'!$D$5&amp;" - "&amp;'MPLH COMPS'!$E$5,
IF(AND(BH38="CONVENTIONAL",$BI38&gt;='MPLH COMPS'!$B$6,$BI38&lt;='MPLH COMPS'!$C$6),'MPLH COMPS'!$D$6&amp;" - "&amp;'MPLH COMPS'!$E$6,
IF(AND(BH38="CONVENTIONAL",$BI38&gt;='MPLH COMPS'!$B$7,$BI38&lt;='MPLH COMPS'!$C$7),'MPLH COMPS'!$D$7&amp;" - "&amp;'MPLH COMPS'!$E$7,
IF(AND(BH38="CONVENTIONAL",$BI38&gt;='MPLH COMPS'!$B$8,$BI38&lt;='MPLH COMPS'!$C$8),'MPLH COMPS'!$D$8&amp;" - "&amp;'MPLH COMPS'!$E$8,
IF(AND(BH38="CONVENTIONAL",$BI38&gt;='MPLH COMPS'!$B$9,$BI38&lt;='MPLH COMPS'!$C$9),'MPLH COMPS'!$D$9&amp;" - "&amp;'MPLH COMPS'!$E$9,
IF(AND(BH38="CONVENTIONAL",$BI38&gt;='MPLH COMPS'!$B$10,$BI38&lt;='MPLH COMPS'!$C$10),'MPLH COMPS'!$D$10&amp;" - "&amp;'MPLH COMPS'!$E$10,
IF(AND(BH38="CONVENTIONAL",$BI38&gt;='MPLH COMPS'!$B$11,$BI38&lt;='MPLH COMPS'!$C$11),'MPLH COMPS'!$D$11&amp;" - "&amp;'MPLH COMPS'!$E$11,
IF(AND(BH38="CONVENTIONAL",$BI38&gt;='MPLH COMPS'!$B$12,$BI38&lt;='MPLH COMPS'!$C$12),'MPLH COMPS'!$D$12&amp;" - "&amp;'MPLH COMPS'!$E$12,
IF(AND(BH38="CONVENTIONAL",$BI38&gt;='MPLH COMPS'!$B$13,$BI38&lt;='MPLH COMPS'!$C$13),'MPLH COMPS'!$D$13&amp;" - "&amp;'MPLH COMPS'!$E$13,
IF(AND(BH38="CONVENIENCE",$BI38&gt;='MPLH COMPS'!$B$3,$BI38&lt;='MPLH COMPS'!$C$3),'MPLH COMPS'!$F$3&amp;" - "&amp;'MPLH COMPS'!$G$3,
IF(AND(BH38="CONVENIENCE",$BI38&gt;='MPLH COMPS'!$B$4,$BI38&lt;='MPLH COMPS'!$C$4),'MPLH COMPS'!$F$4&amp;" - "&amp;'MPLH COMPS'!$G$4,
IF(AND(BH38="CONVENIENCE",$BI38&gt;='MPLH COMPS'!$B$5,$BI38&lt;='MPLH COMPS'!$C$5),'MPLH COMPS'!$F$5&amp;" - "&amp;'MPLH COMPS'!$G$5,
IF(AND(BH38="CONVENIENCE",$BI38&gt;='MPLH COMPS'!$B$6,$BI38&lt;='MPLH COMPS'!$C$6),'MPLH COMPS'!$F$6&amp;" - "&amp;'MPLH COMPS'!$G$6,
IF(AND(BH38="CONVENIENCE",$BI38&gt;='MPLH COMPS'!$B$7,$BI38&lt;='MPLH COMPS'!$C$7),'MPLH COMPS'!$F$7&amp;" - "&amp;'MPLH COMPS'!$G$7,
IF(AND(BH38="CONVENIENCE",$BI38&gt;='MPLH COMPS'!$B$8,$BI38&lt;='MPLH COMPS'!$C$8),'MPLH COMPS'!$F$8&amp;" - "&amp;'MPLH COMPS'!$G$8,
IF(AND(BH38="CONVENIENCE",$BI38&gt;='MPLH COMPS'!$B$9,$BI38&lt;='MPLH COMPS'!$C$9),'MPLH COMPS'!$F$9&amp;" - "&amp;'MPLH COMPS'!$G$9,
IF(AND(BH38="CONVENIENCE",$BI38&gt;='MPLH COMPS'!$B$10,$BI38&lt;='MPLH COMPS'!$C$10),'MPLH COMPS'!$F$10&amp;" - "&amp;'MPLH COMPS'!$G$10,
IF(AND(BH38="CONVENIENCE",$BI38&gt;='MPLH COMPS'!$B$11,$BI38&lt;='MPLH COMPS'!$C$11),'MPLH COMPS'!$F$11&amp;" - "&amp;'MPLH COMPS'!$G$11,
IF(AND(BH38="CONVENIENCE",$BI38&gt;='MPLH COMPS'!$B$12,$BI38&lt;='MPLH COMPS'!$C$12),'MPLH COMPS'!$F$12&amp;" - "&amp;'MPLH COMPS'!$G$12,
IF(AND(BH38="CONVENIENCE",$BI38&gt;='MPLH COMPS'!$B$13,$BI38&lt;='MPLH COMPS'!$C$13),'MPLH COMPS'!$F$13&amp;" - "&amp;'MPLH COMPS'!$G$13,
""))))))))))))))))))))))</f>
        <v/>
      </c>
      <c r="BM38" s="31"/>
      <c r="BN38" s="113"/>
      <c r="BO38" s="115">
        <f t="shared" si="23"/>
        <v>0</v>
      </c>
      <c r="BP38" s="117">
        <f t="shared" si="24"/>
        <v>0</v>
      </c>
      <c r="BQ38" s="117">
        <f t="shared" si="25"/>
        <v>0</v>
      </c>
      <c r="BR38" s="116">
        <f t="shared" si="26"/>
        <v>0</v>
      </c>
      <c r="BS38" s="115">
        <f t="shared" si="27"/>
        <v>0</v>
      </c>
      <c r="BT38" s="117">
        <f t="shared" si="28"/>
        <v>0</v>
      </c>
      <c r="BU38" s="116">
        <f t="shared" si="29"/>
        <v>0</v>
      </c>
      <c r="BV38" s="115">
        <f t="shared" si="30"/>
        <v>0</v>
      </c>
      <c r="BW38" s="117">
        <f t="shared" si="31"/>
        <v>0</v>
      </c>
      <c r="BX38" s="116">
        <f t="shared" si="34"/>
        <v>0</v>
      </c>
      <c r="BY38" s="118">
        <f t="shared" si="38"/>
        <v>0</v>
      </c>
    </row>
    <row r="39" spans="1:77" ht="20.75" customHeight="1" x14ac:dyDescent="0.2">
      <c r="A39" s="74" t="s">
        <v>109</v>
      </c>
      <c r="B39" s="120" t="b">
        <v>0</v>
      </c>
      <c r="C39" s="75"/>
      <c r="D39" s="159">
        <f t="shared" si="35"/>
        <v>0</v>
      </c>
      <c r="E39" s="96"/>
      <c r="F39" s="76"/>
      <c r="G39" s="77"/>
      <c r="H39" s="77"/>
      <c r="I39" s="39">
        <f t="shared" si="36"/>
        <v>0</v>
      </c>
      <c r="J39" s="98">
        <f>IF($F39=0,0,IF($B39=FALSE,ROUND($F39/$I39,4),
IF(AND($B39=TRUE,C39=0,ROUND($F39/$I39,4)&gt;=0.4),MIN(1,ROUND(($F39/$I39)*'FEDERAL RATES (HIDDEN)'!$C$2,4)),
IF(AND($B39=TRUE,C39=0,ROUND($F39/$I39,4)&lt;0.4),ROUND($F39/$I39,4),
IF(ROUND((SUMIFS($F:$F,$B:$B,TRUE,$C:$C,$C39)/SUMIFS($I:$I,$B:$B,TRUE,$C:$C,$C39)),4)&gt;=0.4,
MIN(1,ROUND((SUMIFS($F:$F,$B:$B,TRUE,$C:$C,$C39)/SUMIFS($I:$I,$B:$B,TRUE,$C:$C,$C39))*'FEDERAL RATES (HIDDEN)'!$C$2,4)),
ROUND((SUMIFS($F:$F,$B:$B,TRUE,$C:$C,$C39)/SUMIFS($I:$I,$B:$B,TRUE,$C:$C,$C39)),4))))))</f>
        <v>0</v>
      </c>
      <c r="K39" s="89">
        <f t="shared" si="4"/>
        <v>0</v>
      </c>
      <c r="L39" s="99">
        <f t="shared" si="5"/>
        <v>0</v>
      </c>
      <c r="M39" s="68">
        <v>1</v>
      </c>
      <c r="N39" s="87">
        <f t="shared" si="39"/>
        <v>0</v>
      </c>
      <c r="O39" s="68"/>
      <c r="P39" s="38">
        <f t="shared" si="6"/>
        <v>0</v>
      </c>
      <c r="Q39" s="38">
        <f t="shared" si="7"/>
        <v>0</v>
      </c>
      <c r="R39" s="38">
        <f t="shared" si="8"/>
        <v>0</v>
      </c>
      <c r="S39" s="87">
        <f t="shared" si="9"/>
        <v>0</v>
      </c>
      <c r="T39" s="69"/>
      <c r="U39" s="38">
        <f t="shared" si="10"/>
        <v>0</v>
      </c>
      <c r="V39" s="38">
        <f t="shared" si="11"/>
        <v>0</v>
      </c>
      <c r="W39" s="38">
        <f t="shared" si="12"/>
        <v>0</v>
      </c>
      <c r="X39" s="87">
        <f t="shared" si="13"/>
        <v>0</v>
      </c>
      <c r="Y39" s="69"/>
      <c r="Z39" s="38">
        <f t="shared" si="14"/>
        <v>0</v>
      </c>
      <c r="AA39" s="38">
        <f t="shared" si="15"/>
        <v>0</v>
      </c>
      <c r="AB39" s="38">
        <f t="shared" si="16"/>
        <v>0</v>
      </c>
      <c r="AC39" s="87">
        <f t="shared" si="17"/>
        <v>0</v>
      </c>
      <c r="AD39" s="69"/>
      <c r="AE39" s="38">
        <f t="shared" si="18"/>
        <v>0</v>
      </c>
      <c r="AF39" s="38">
        <f t="shared" si="19"/>
        <v>0</v>
      </c>
      <c r="AG39" s="38">
        <f t="shared" si="20"/>
        <v>0</v>
      </c>
      <c r="AH39" s="87">
        <f t="shared" si="21"/>
        <v>0</v>
      </c>
      <c r="AI39" s="69"/>
      <c r="AJ39" s="39">
        <f t="shared" si="22"/>
        <v>0</v>
      </c>
      <c r="AK39" s="106"/>
      <c r="AL39" s="91"/>
      <c r="AM39" s="107"/>
      <c r="AN39" s="106"/>
      <c r="AO39" s="91"/>
      <c r="AP39" s="107"/>
      <c r="AQ39" s="106"/>
      <c r="AR39" s="91"/>
      <c r="AS39" s="107"/>
      <c r="AT39" s="106"/>
      <c r="AU39" s="91"/>
      <c r="AV39" s="107"/>
      <c r="AW39" s="106"/>
      <c r="AX39" s="107"/>
      <c r="AY39" s="106"/>
      <c r="AZ39" s="107"/>
      <c r="BA39" s="108"/>
      <c r="BB39" s="106"/>
      <c r="BC39" s="91"/>
      <c r="BD39" s="91"/>
      <c r="BE39" s="91"/>
      <c r="BF39" s="107"/>
      <c r="BG39" s="70"/>
      <c r="BH39" s="61"/>
      <c r="BI39" s="38">
        <f xml:space="preserve">
(P39*(2/3))+
(X39*(1/3))+
(AC39)+
(AH39)+
((AJ39)/(AZ39+'FEDERAL RATES (HIDDEN)'!$C$20))</f>
        <v>0</v>
      </c>
      <c r="BJ39" s="65"/>
      <c r="BK39" s="63">
        <f t="shared" si="37"/>
        <v>0</v>
      </c>
      <c r="BL39" s="88" t="str">
        <f>IF(AND(BH39="CONVENTIONAL",$BI39&gt;='MPLH COMPS'!$B$3,$BI39&lt;='MPLH COMPS'!$C$3),'MPLH COMPS'!$D$3&amp;" - "&amp;'MPLH COMPS'!$E$3,
IF(AND(BH39="CONVENTIONAL",$BI39&gt;='MPLH COMPS'!$B$4,$BI39&lt;='MPLH COMPS'!$C$4),'MPLH COMPS'!$D$4&amp;" - "&amp;'MPLH COMPS'!$E$4,
IF(AND(BH39="CONVENTIONAL",$BI39&gt;='MPLH COMPS'!$B$5,$BI39&lt;='MPLH COMPS'!$C$5),'MPLH COMPS'!$D$5&amp;" - "&amp;'MPLH COMPS'!$E$5,
IF(AND(BH39="CONVENTIONAL",$BI39&gt;='MPLH COMPS'!$B$6,$BI39&lt;='MPLH COMPS'!$C$6),'MPLH COMPS'!$D$6&amp;" - "&amp;'MPLH COMPS'!$E$6,
IF(AND(BH39="CONVENTIONAL",$BI39&gt;='MPLH COMPS'!$B$7,$BI39&lt;='MPLH COMPS'!$C$7),'MPLH COMPS'!$D$7&amp;" - "&amp;'MPLH COMPS'!$E$7,
IF(AND(BH39="CONVENTIONAL",$BI39&gt;='MPLH COMPS'!$B$8,$BI39&lt;='MPLH COMPS'!$C$8),'MPLH COMPS'!$D$8&amp;" - "&amp;'MPLH COMPS'!$E$8,
IF(AND(BH39="CONVENTIONAL",$BI39&gt;='MPLH COMPS'!$B$9,$BI39&lt;='MPLH COMPS'!$C$9),'MPLH COMPS'!$D$9&amp;" - "&amp;'MPLH COMPS'!$E$9,
IF(AND(BH39="CONVENTIONAL",$BI39&gt;='MPLH COMPS'!$B$10,$BI39&lt;='MPLH COMPS'!$C$10),'MPLH COMPS'!$D$10&amp;" - "&amp;'MPLH COMPS'!$E$10,
IF(AND(BH39="CONVENTIONAL",$BI39&gt;='MPLH COMPS'!$B$11,$BI39&lt;='MPLH COMPS'!$C$11),'MPLH COMPS'!$D$11&amp;" - "&amp;'MPLH COMPS'!$E$11,
IF(AND(BH39="CONVENTIONAL",$BI39&gt;='MPLH COMPS'!$B$12,$BI39&lt;='MPLH COMPS'!$C$12),'MPLH COMPS'!$D$12&amp;" - "&amp;'MPLH COMPS'!$E$12,
IF(AND(BH39="CONVENTIONAL",$BI39&gt;='MPLH COMPS'!$B$13,$BI39&lt;='MPLH COMPS'!$C$13),'MPLH COMPS'!$D$13&amp;" - "&amp;'MPLH COMPS'!$E$13,
IF(AND(BH39="CONVENIENCE",$BI39&gt;='MPLH COMPS'!$B$3,$BI39&lt;='MPLH COMPS'!$C$3),'MPLH COMPS'!$F$3&amp;" - "&amp;'MPLH COMPS'!$G$3,
IF(AND(BH39="CONVENIENCE",$BI39&gt;='MPLH COMPS'!$B$4,$BI39&lt;='MPLH COMPS'!$C$4),'MPLH COMPS'!$F$4&amp;" - "&amp;'MPLH COMPS'!$G$4,
IF(AND(BH39="CONVENIENCE",$BI39&gt;='MPLH COMPS'!$B$5,$BI39&lt;='MPLH COMPS'!$C$5),'MPLH COMPS'!$F$5&amp;" - "&amp;'MPLH COMPS'!$G$5,
IF(AND(BH39="CONVENIENCE",$BI39&gt;='MPLH COMPS'!$B$6,$BI39&lt;='MPLH COMPS'!$C$6),'MPLH COMPS'!$F$6&amp;" - "&amp;'MPLH COMPS'!$G$6,
IF(AND(BH39="CONVENIENCE",$BI39&gt;='MPLH COMPS'!$B$7,$BI39&lt;='MPLH COMPS'!$C$7),'MPLH COMPS'!$F$7&amp;" - "&amp;'MPLH COMPS'!$G$7,
IF(AND(BH39="CONVENIENCE",$BI39&gt;='MPLH COMPS'!$B$8,$BI39&lt;='MPLH COMPS'!$C$8),'MPLH COMPS'!$F$8&amp;" - "&amp;'MPLH COMPS'!$G$8,
IF(AND(BH39="CONVENIENCE",$BI39&gt;='MPLH COMPS'!$B$9,$BI39&lt;='MPLH COMPS'!$C$9),'MPLH COMPS'!$F$9&amp;" - "&amp;'MPLH COMPS'!$G$9,
IF(AND(BH39="CONVENIENCE",$BI39&gt;='MPLH COMPS'!$B$10,$BI39&lt;='MPLH COMPS'!$C$10),'MPLH COMPS'!$F$10&amp;" - "&amp;'MPLH COMPS'!$G$10,
IF(AND(BH39="CONVENIENCE",$BI39&gt;='MPLH COMPS'!$B$11,$BI39&lt;='MPLH COMPS'!$C$11),'MPLH COMPS'!$F$11&amp;" - "&amp;'MPLH COMPS'!$G$11,
IF(AND(BH39="CONVENIENCE",$BI39&gt;='MPLH COMPS'!$B$12,$BI39&lt;='MPLH COMPS'!$C$12),'MPLH COMPS'!$F$12&amp;" - "&amp;'MPLH COMPS'!$G$12,
IF(AND(BH39="CONVENIENCE",$BI39&gt;='MPLH COMPS'!$B$13,$BI39&lt;='MPLH COMPS'!$C$13),'MPLH COMPS'!$F$13&amp;" - "&amp;'MPLH COMPS'!$G$13,
""))))))))))))))))))))))</f>
        <v/>
      </c>
      <c r="BM39" s="31"/>
      <c r="BN39" s="113"/>
      <c r="BO39" s="115">
        <f t="shared" si="23"/>
        <v>0</v>
      </c>
      <c r="BP39" s="117">
        <f t="shared" si="24"/>
        <v>0</v>
      </c>
      <c r="BQ39" s="117">
        <f t="shared" si="25"/>
        <v>0</v>
      </c>
      <c r="BR39" s="116">
        <f t="shared" si="26"/>
        <v>0</v>
      </c>
      <c r="BS39" s="115">
        <f t="shared" si="27"/>
        <v>0</v>
      </c>
      <c r="BT39" s="117">
        <f t="shared" si="28"/>
        <v>0</v>
      </c>
      <c r="BU39" s="116">
        <f t="shared" si="29"/>
        <v>0</v>
      </c>
      <c r="BV39" s="115">
        <f t="shared" si="30"/>
        <v>0</v>
      </c>
      <c r="BW39" s="117">
        <f t="shared" si="31"/>
        <v>0</v>
      </c>
      <c r="BX39" s="116">
        <f t="shared" si="34"/>
        <v>0</v>
      </c>
      <c r="BY39" s="118">
        <f t="shared" si="38"/>
        <v>0</v>
      </c>
    </row>
    <row r="40" spans="1:77" ht="20.75" customHeight="1" x14ac:dyDescent="0.2">
      <c r="A40" s="74" t="s">
        <v>110</v>
      </c>
      <c r="B40" s="120" t="b">
        <v>0</v>
      </c>
      <c r="C40" s="75"/>
      <c r="D40" s="159">
        <f t="shared" si="35"/>
        <v>0</v>
      </c>
      <c r="E40" s="96"/>
      <c r="F40" s="76"/>
      <c r="G40" s="77"/>
      <c r="H40" s="77"/>
      <c r="I40" s="39">
        <f t="shared" si="36"/>
        <v>0</v>
      </c>
      <c r="J40" s="98">
        <f>IF($F40=0,0,IF($B40=FALSE,ROUND($F40/$I40,4),
IF(AND($B40=TRUE,C40=0,ROUND($F40/$I40,4)&gt;=0.4),MIN(1,ROUND(($F40/$I40)*'FEDERAL RATES (HIDDEN)'!$C$2,4)),
IF(AND($B40=TRUE,C40=0,ROUND($F40/$I40,4)&lt;0.4),ROUND($F40/$I40,4),
IF(ROUND((SUMIFS($F:$F,$B:$B,TRUE,$C:$C,$C40)/SUMIFS($I:$I,$B:$B,TRUE,$C:$C,$C40)),4)&gt;=0.4,
MIN(1,ROUND((SUMIFS($F:$F,$B:$B,TRUE,$C:$C,$C40)/SUMIFS($I:$I,$B:$B,TRUE,$C:$C,$C40))*'FEDERAL RATES (HIDDEN)'!$C$2,4)),
ROUND((SUMIFS($F:$F,$B:$B,TRUE,$C:$C,$C40)/SUMIFS($I:$I,$B:$B,TRUE,$C:$C,$C40)),4))))))</f>
        <v>0</v>
      </c>
      <c r="K40" s="89">
        <f t="shared" si="4"/>
        <v>0</v>
      </c>
      <c r="L40" s="99">
        <f t="shared" si="5"/>
        <v>0</v>
      </c>
      <c r="M40" s="68">
        <v>1</v>
      </c>
      <c r="N40" s="87">
        <f t="shared" si="39"/>
        <v>0</v>
      </c>
      <c r="O40" s="68"/>
      <c r="P40" s="38">
        <f t="shared" si="6"/>
        <v>0</v>
      </c>
      <c r="Q40" s="38">
        <f t="shared" si="7"/>
        <v>0</v>
      </c>
      <c r="R40" s="38">
        <f t="shared" si="8"/>
        <v>0</v>
      </c>
      <c r="S40" s="87">
        <f t="shared" si="9"/>
        <v>0</v>
      </c>
      <c r="T40" s="69"/>
      <c r="U40" s="38">
        <f t="shared" si="10"/>
        <v>0</v>
      </c>
      <c r="V40" s="38">
        <f t="shared" si="11"/>
        <v>0</v>
      </c>
      <c r="W40" s="38">
        <f t="shared" si="12"/>
        <v>0</v>
      </c>
      <c r="X40" s="87">
        <f t="shared" si="13"/>
        <v>0</v>
      </c>
      <c r="Y40" s="69"/>
      <c r="Z40" s="38">
        <f t="shared" si="14"/>
        <v>0</v>
      </c>
      <c r="AA40" s="38">
        <f t="shared" si="15"/>
        <v>0</v>
      </c>
      <c r="AB40" s="38">
        <f t="shared" si="16"/>
        <v>0</v>
      </c>
      <c r="AC40" s="87">
        <f t="shared" si="17"/>
        <v>0</v>
      </c>
      <c r="AD40" s="69"/>
      <c r="AE40" s="38">
        <f t="shared" si="18"/>
        <v>0</v>
      </c>
      <c r="AF40" s="38">
        <f t="shared" si="19"/>
        <v>0</v>
      </c>
      <c r="AG40" s="38">
        <f t="shared" si="20"/>
        <v>0</v>
      </c>
      <c r="AH40" s="87">
        <f t="shared" si="21"/>
        <v>0</v>
      </c>
      <c r="AI40" s="69"/>
      <c r="AJ40" s="39">
        <f t="shared" si="22"/>
        <v>0</v>
      </c>
      <c r="AK40" s="106"/>
      <c r="AL40" s="91"/>
      <c r="AM40" s="107"/>
      <c r="AN40" s="106"/>
      <c r="AO40" s="91"/>
      <c r="AP40" s="107"/>
      <c r="AQ40" s="106"/>
      <c r="AR40" s="91"/>
      <c r="AS40" s="107"/>
      <c r="AT40" s="106"/>
      <c r="AU40" s="91"/>
      <c r="AV40" s="107"/>
      <c r="AW40" s="106"/>
      <c r="AX40" s="107"/>
      <c r="AY40" s="106"/>
      <c r="AZ40" s="107"/>
      <c r="BA40" s="108"/>
      <c r="BB40" s="106"/>
      <c r="BC40" s="91"/>
      <c r="BD40" s="91"/>
      <c r="BE40" s="91"/>
      <c r="BF40" s="107"/>
      <c r="BG40" s="70"/>
      <c r="BH40" s="61"/>
      <c r="BI40" s="38">
        <f xml:space="preserve">
(P40*(2/3))+
(X40*(1/3))+
(AC40)+
(AH40)+
((AJ40)/(AZ40+'FEDERAL RATES (HIDDEN)'!$C$20))</f>
        <v>0</v>
      </c>
      <c r="BJ40" s="65"/>
      <c r="BK40" s="63">
        <f t="shared" si="37"/>
        <v>0</v>
      </c>
      <c r="BL40" s="88" t="str">
        <f>IF(AND(BH40="CONVENTIONAL",$BI40&gt;='MPLH COMPS'!$B$3,$BI40&lt;='MPLH COMPS'!$C$3),'MPLH COMPS'!$D$3&amp;" - "&amp;'MPLH COMPS'!$E$3,
IF(AND(BH40="CONVENTIONAL",$BI40&gt;='MPLH COMPS'!$B$4,$BI40&lt;='MPLH COMPS'!$C$4),'MPLH COMPS'!$D$4&amp;" - "&amp;'MPLH COMPS'!$E$4,
IF(AND(BH40="CONVENTIONAL",$BI40&gt;='MPLH COMPS'!$B$5,$BI40&lt;='MPLH COMPS'!$C$5),'MPLH COMPS'!$D$5&amp;" - "&amp;'MPLH COMPS'!$E$5,
IF(AND(BH40="CONVENTIONAL",$BI40&gt;='MPLH COMPS'!$B$6,$BI40&lt;='MPLH COMPS'!$C$6),'MPLH COMPS'!$D$6&amp;" - "&amp;'MPLH COMPS'!$E$6,
IF(AND(BH40="CONVENTIONAL",$BI40&gt;='MPLH COMPS'!$B$7,$BI40&lt;='MPLH COMPS'!$C$7),'MPLH COMPS'!$D$7&amp;" - "&amp;'MPLH COMPS'!$E$7,
IF(AND(BH40="CONVENTIONAL",$BI40&gt;='MPLH COMPS'!$B$8,$BI40&lt;='MPLH COMPS'!$C$8),'MPLH COMPS'!$D$8&amp;" - "&amp;'MPLH COMPS'!$E$8,
IF(AND(BH40="CONVENTIONAL",$BI40&gt;='MPLH COMPS'!$B$9,$BI40&lt;='MPLH COMPS'!$C$9),'MPLH COMPS'!$D$9&amp;" - "&amp;'MPLH COMPS'!$E$9,
IF(AND(BH40="CONVENTIONAL",$BI40&gt;='MPLH COMPS'!$B$10,$BI40&lt;='MPLH COMPS'!$C$10),'MPLH COMPS'!$D$10&amp;" - "&amp;'MPLH COMPS'!$E$10,
IF(AND(BH40="CONVENTIONAL",$BI40&gt;='MPLH COMPS'!$B$11,$BI40&lt;='MPLH COMPS'!$C$11),'MPLH COMPS'!$D$11&amp;" - "&amp;'MPLH COMPS'!$E$11,
IF(AND(BH40="CONVENTIONAL",$BI40&gt;='MPLH COMPS'!$B$12,$BI40&lt;='MPLH COMPS'!$C$12),'MPLH COMPS'!$D$12&amp;" - "&amp;'MPLH COMPS'!$E$12,
IF(AND(BH40="CONVENTIONAL",$BI40&gt;='MPLH COMPS'!$B$13,$BI40&lt;='MPLH COMPS'!$C$13),'MPLH COMPS'!$D$13&amp;" - "&amp;'MPLH COMPS'!$E$13,
IF(AND(BH40="CONVENIENCE",$BI40&gt;='MPLH COMPS'!$B$3,$BI40&lt;='MPLH COMPS'!$C$3),'MPLH COMPS'!$F$3&amp;" - "&amp;'MPLH COMPS'!$G$3,
IF(AND(BH40="CONVENIENCE",$BI40&gt;='MPLH COMPS'!$B$4,$BI40&lt;='MPLH COMPS'!$C$4),'MPLH COMPS'!$F$4&amp;" - "&amp;'MPLH COMPS'!$G$4,
IF(AND(BH40="CONVENIENCE",$BI40&gt;='MPLH COMPS'!$B$5,$BI40&lt;='MPLH COMPS'!$C$5),'MPLH COMPS'!$F$5&amp;" - "&amp;'MPLH COMPS'!$G$5,
IF(AND(BH40="CONVENIENCE",$BI40&gt;='MPLH COMPS'!$B$6,$BI40&lt;='MPLH COMPS'!$C$6),'MPLH COMPS'!$F$6&amp;" - "&amp;'MPLH COMPS'!$G$6,
IF(AND(BH40="CONVENIENCE",$BI40&gt;='MPLH COMPS'!$B$7,$BI40&lt;='MPLH COMPS'!$C$7),'MPLH COMPS'!$F$7&amp;" - "&amp;'MPLH COMPS'!$G$7,
IF(AND(BH40="CONVENIENCE",$BI40&gt;='MPLH COMPS'!$B$8,$BI40&lt;='MPLH COMPS'!$C$8),'MPLH COMPS'!$F$8&amp;" - "&amp;'MPLH COMPS'!$G$8,
IF(AND(BH40="CONVENIENCE",$BI40&gt;='MPLH COMPS'!$B$9,$BI40&lt;='MPLH COMPS'!$C$9),'MPLH COMPS'!$F$9&amp;" - "&amp;'MPLH COMPS'!$G$9,
IF(AND(BH40="CONVENIENCE",$BI40&gt;='MPLH COMPS'!$B$10,$BI40&lt;='MPLH COMPS'!$C$10),'MPLH COMPS'!$F$10&amp;" - "&amp;'MPLH COMPS'!$G$10,
IF(AND(BH40="CONVENIENCE",$BI40&gt;='MPLH COMPS'!$B$11,$BI40&lt;='MPLH COMPS'!$C$11),'MPLH COMPS'!$F$11&amp;" - "&amp;'MPLH COMPS'!$G$11,
IF(AND(BH40="CONVENIENCE",$BI40&gt;='MPLH COMPS'!$B$12,$BI40&lt;='MPLH COMPS'!$C$12),'MPLH COMPS'!$F$12&amp;" - "&amp;'MPLH COMPS'!$G$12,
IF(AND(BH40="CONVENIENCE",$BI40&gt;='MPLH COMPS'!$B$13,$BI40&lt;='MPLH COMPS'!$C$13),'MPLH COMPS'!$F$13&amp;" - "&amp;'MPLH COMPS'!$G$13,
""))))))))))))))))))))))</f>
        <v/>
      </c>
      <c r="BM40" s="31"/>
      <c r="BN40" s="113"/>
      <c r="BO40" s="115">
        <f t="shared" si="23"/>
        <v>0</v>
      </c>
      <c r="BP40" s="117">
        <f t="shared" si="24"/>
        <v>0</v>
      </c>
      <c r="BQ40" s="117">
        <f t="shared" si="25"/>
        <v>0</v>
      </c>
      <c r="BR40" s="116">
        <f t="shared" si="26"/>
        <v>0</v>
      </c>
      <c r="BS40" s="115">
        <f t="shared" si="27"/>
        <v>0</v>
      </c>
      <c r="BT40" s="117">
        <f t="shared" si="28"/>
        <v>0</v>
      </c>
      <c r="BU40" s="116">
        <f t="shared" si="29"/>
        <v>0</v>
      </c>
      <c r="BV40" s="115">
        <f t="shared" si="30"/>
        <v>0</v>
      </c>
      <c r="BW40" s="117">
        <f t="shared" si="31"/>
        <v>0</v>
      </c>
      <c r="BX40" s="116">
        <f t="shared" si="34"/>
        <v>0</v>
      </c>
      <c r="BY40" s="118">
        <f t="shared" si="38"/>
        <v>0</v>
      </c>
    </row>
    <row r="41" spans="1:77" ht="20.75" customHeight="1" x14ac:dyDescent="0.2">
      <c r="A41" s="74" t="s">
        <v>111</v>
      </c>
      <c r="B41" s="120" t="b">
        <v>0</v>
      </c>
      <c r="C41" s="75"/>
      <c r="D41" s="159">
        <f t="shared" si="35"/>
        <v>0</v>
      </c>
      <c r="E41" s="96"/>
      <c r="F41" s="76"/>
      <c r="G41" s="77"/>
      <c r="H41" s="77"/>
      <c r="I41" s="39">
        <f t="shared" si="36"/>
        <v>0</v>
      </c>
      <c r="J41" s="98">
        <f>IF($F41=0,0,IF($B41=FALSE,ROUND($F41/$I41,4),
IF(AND($B41=TRUE,C41=0,ROUND($F41/$I41,4)&gt;=0.4),MIN(1,ROUND(($F41/$I41)*'FEDERAL RATES (HIDDEN)'!$C$2,4)),
IF(AND($B41=TRUE,C41=0,ROUND($F41/$I41,4)&lt;0.4),ROUND($F41/$I41,4),
IF(ROUND((SUMIFS($F:$F,$B:$B,TRUE,$C:$C,$C41)/SUMIFS($I:$I,$B:$B,TRUE,$C:$C,$C41)),4)&gt;=0.4,
MIN(1,ROUND((SUMIFS($F:$F,$B:$B,TRUE,$C:$C,$C41)/SUMIFS($I:$I,$B:$B,TRUE,$C:$C,$C41))*'FEDERAL RATES (HIDDEN)'!$C$2,4)),
ROUND((SUMIFS($F:$F,$B:$B,TRUE,$C:$C,$C41)/SUMIFS($I:$I,$B:$B,TRUE,$C:$C,$C41)),4))))))</f>
        <v>0</v>
      </c>
      <c r="K41" s="89">
        <f t="shared" si="4"/>
        <v>0</v>
      </c>
      <c r="L41" s="99">
        <f t="shared" si="5"/>
        <v>0</v>
      </c>
      <c r="M41" s="68">
        <v>1</v>
      </c>
      <c r="N41" s="87">
        <f t="shared" si="39"/>
        <v>0</v>
      </c>
      <c r="O41" s="68"/>
      <c r="P41" s="38">
        <f t="shared" si="6"/>
        <v>0</v>
      </c>
      <c r="Q41" s="38">
        <f t="shared" si="7"/>
        <v>0</v>
      </c>
      <c r="R41" s="38">
        <f t="shared" si="8"/>
        <v>0</v>
      </c>
      <c r="S41" s="87">
        <f t="shared" si="9"/>
        <v>0</v>
      </c>
      <c r="T41" s="69"/>
      <c r="U41" s="38">
        <f t="shared" si="10"/>
        <v>0</v>
      </c>
      <c r="V41" s="38">
        <f t="shared" si="11"/>
        <v>0</v>
      </c>
      <c r="W41" s="38">
        <f t="shared" si="12"/>
        <v>0</v>
      </c>
      <c r="X41" s="87">
        <f t="shared" si="13"/>
        <v>0</v>
      </c>
      <c r="Y41" s="69"/>
      <c r="Z41" s="38">
        <f t="shared" si="14"/>
        <v>0</v>
      </c>
      <c r="AA41" s="38">
        <f t="shared" si="15"/>
        <v>0</v>
      </c>
      <c r="AB41" s="38">
        <f t="shared" si="16"/>
        <v>0</v>
      </c>
      <c r="AC41" s="87">
        <f t="shared" si="17"/>
        <v>0</v>
      </c>
      <c r="AD41" s="69"/>
      <c r="AE41" s="38">
        <f t="shared" si="18"/>
        <v>0</v>
      </c>
      <c r="AF41" s="38">
        <f t="shared" si="19"/>
        <v>0</v>
      </c>
      <c r="AG41" s="38">
        <f t="shared" si="20"/>
        <v>0</v>
      </c>
      <c r="AH41" s="87">
        <f t="shared" si="21"/>
        <v>0</v>
      </c>
      <c r="AI41" s="69"/>
      <c r="AJ41" s="39">
        <f t="shared" si="22"/>
        <v>0</v>
      </c>
      <c r="AK41" s="106"/>
      <c r="AL41" s="91"/>
      <c r="AM41" s="107"/>
      <c r="AN41" s="106"/>
      <c r="AO41" s="91"/>
      <c r="AP41" s="107"/>
      <c r="AQ41" s="106"/>
      <c r="AR41" s="91"/>
      <c r="AS41" s="107"/>
      <c r="AT41" s="106"/>
      <c r="AU41" s="91"/>
      <c r="AV41" s="107"/>
      <c r="AW41" s="106"/>
      <c r="AX41" s="107"/>
      <c r="AY41" s="106"/>
      <c r="AZ41" s="107"/>
      <c r="BA41" s="108"/>
      <c r="BB41" s="106"/>
      <c r="BC41" s="91"/>
      <c r="BD41" s="91"/>
      <c r="BE41" s="91"/>
      <c r="BF41" s="107"/>
      <c r="BG41" s="70"/>
      <c r="BH41" s="61"/>
      <c r="BI41" s="38">
        <f xml:space="preserve">
(P41*(2/3))+
(X41*(1/3))+
(AC41)+
(AH41)+
((AJ41)/(AZ41+'FEDERAL RATES (HIDDEN)'!$C$20))</f>
        <v>0</v>
      </c>
      <c r="BJ41" s="65"/>
      <c r="BK41" s="63">
        <f t="shared" si="37"/>
        <v>0</v>
      </c>
      <c r="BL41" s="88" t="str">
        <f>IF(AND(BH41="CONVENTIONAL",$BI41&gt;='MPLH COMPS'!$B$3,$BI41&lt;='MPLH COMPS'!$C$3),'MPLH COMPS'!$D$3&amp;" - "&amp;'MPLH COMPS'!$E$3,
IF(AND(BH41="CONVENTIONAL",$BI41&gt;='MPLH COMPS'!$B$4,$BI41&lt;='MPLH COMPS'!$C$4),'MPLH COMPS'!$D$4&amp;" - "&amp;'MPLH COMPS'!$E$4,
IF(AND(BH41="CONVENTIONAL",$BI41&gt;='MPLH COMPS'!$B$5,$BI41&lt;='MPLH COMPS'!$C$5),'MPLH COMPS'!$D$5&amp;" - "&amp;'MPLH COMPS'!$E$5,
IF(AND(BH41="CONVENTIONAL",$BI41&gt;='MPLH COMPS'!$B$6,$BI41&lt;='MPLH COMPS'!$C$6),'MPLH COMPS'!$D$6&amp;" - "&amp;'MPLH COMPS'!$E$6,
IF(AND(BH41="CONVENTIONAL",$BI41&gt;='MPLH COMPS'!$B$7,$BI41&lt;='MPLH COMPS'!$C$7),'MPLH COMPS'!$D$7&amp;" - "&amp;'MPLH COMPS'!$E$7,
IF(AND(BH41="CONVENTIONAL",$BI41&gt;='MPLH COMPS'!$B$8,$BI41&lt;='MPLH COMPS'!$C$8),'MPLH COMPS'!$D$8&amp;" - "&amp;'MPLH COMPS'!$E$8,
IF(AND(BH41="CONVENTIONAL",$BI41&gt;='MPLH COMPS'!$B$9,$BI41&lt;='MPLH COMPS'!$C$9),'MPLH COMPS'!$D$9&amp;" - "&amp;'MPLH COMPS'!$E$9,
IF(AND(BH41="CONVENTIONAL",$BI41&gt;='MPLH COMPS'!$B$10,$BI41&lt;='MPLH COMPS'!$C$10),'MPLH COMPS'!$D$10&amp;" - "&amp;'MPLH COMPS'!$E$10,
IF(AND(BH41="CONVENTIONAL",$BI41&gt;='MPLH COMPS'!$B$11,$BI41&lt;='MPLH COMPS'!$C$11),'MPLH COMPS'!$D$11&amp;" - "&amp;'MPLH COMPS'!$E$11,
IF(AND(BH41="CONVENTIONAL",$BI41&gt;='MPLH COMPS'!$B$12,$BI41&lt;='MPLH COMPS'!$C$12),'MPLH COMPS'!$D$12&amp;" - "&amp;'MPLH COMPS'!$E$12,
IF(AND(BH41="CONVENTIONAL",$BI41&gt;='MPLH COMPS'!$B$13,$BI41&lt;='MPLH COMPS'!$C$13),'MPLH COMPS'!$D$13&amp;" - "&amp;'MPLH COMPS'!$E$13,
IF(AND(BH41="CONVENIENCE",$BI41&gt;='MPLH COMPS'!$B$3,$BI41&lt;='MPLH COMPS'!$C$3),'MPLH COMPS'!$F$3&amp;" - "&amp;'MPLH COMPS'!$G$3,
IF(AND(BH41="CONVENIENCE",$BI41&gt;='MPLH COMPS'!$B$4,$BI41&lt;='MPLH COMPS'!$C$4),'MPLH COMPS'!$F$4&amp;" - "&amp;'MPLH COMPS'!$G$4,
IF(AND(BH41="CONVENIENCE",$BI41&gt;='MPLH COMPS'!$B$5,$BI41&lt;='MPLH COMPS'!$C$5),'MPLH COMPS'!$F$5&amp;" - "&amp;'MPLH COMPS'!$G$5,
IF(AND(BH41="CONVENIENCE",$BI41&gt;='MPLH COMPS'!$B$6,$BI41&lt;='MPLH COMPS'!$C$6),'MPLH COMPS'!$F$6&amp;" - "&amp;'MPLH COMPS'!$G$6,
IF(AND(BH41="CONVENIENCE",$BI41&gt;='MPLH COMPS'!$B$7,$BI41&lt;='MPLH COMPS'!$C$7),'MPLH COMPS'!$F$7&amp;" - "&amp;'MPLH COMPS'!$G$7,
IF(AND(BH41="CONVENIENCE",$BI41&gt;='MPLH COMPS'!$B$8,$BI41&lt;='MPLH COMPS'!$C$8),'MPLH COMPS'!$F$8&amp;" - "&amp;'MPLH COMPS'!$G$8,
IF(AND(BH41="CONVENIENCE",$BI41&gt;='MPLH COMPS'!$B$9,$BI41&lt;='MPLH COMPS'!$C$9),'MPLH COMPS'!$F$9&amp;" - "&amp;'MPLH COMPS'!$G$9,
IF(AND(BH41="CONVENIENCE",$BI41&gt;='MPLH COMPS'!$B$10,$BI41&lt;='MPLH COMPS'!$C$10),'MPLH COMPS'!$F$10&amp;" - "&amp;'MPLH COMPS'!$G$10,
IF(AND(BH41="CONVENIENCE",$BI41&gt;='MPLH COMPS'!$B$11,$BI41&lt;='MPLH COMPS'!$C$11),'MPLH COMPS'!$F$11&amp;" - "&amp;'MPLH COMPS'!$G$11,
IF(AND(BH41="CONVENIENCE",$BI41&gt;='MPLH COMPS'!$B$12,$BI41&lt;='MPLH COMPS'!$C$12),'MPLH COMPS'!$F$12&amp;" - "&amp;'MPLH COMPS'!$G$12,
IF(AND(BH41="CONVENIENCE",$BI41&gt;='MPLH COMPS'!$B$13,$BI41&lt;='MPLH COMPS'!$C$13),'MPLH COMPS'!$F$13&amp;" - "&amp;'MPLH COMPS'!$G$13,
""))))))))))))))))))))))</f>
        <v/>
      </c>
      <c r="BM41" s="31"/>
      <c r="BN41" s="113"/>
      <c r="BO41" s="115">
        <f t="shared" si="23"/>
        <v>0</v>
      </c>
      <c r="BP41" s="117">
        <f t="shared" si="24"/>
        <v>0</v>
      </c>
      <c r="BQ41" s="117">
        <f t="shared" si="25"/>
        <v>0</v>
      </c>
      <c r="BR41" s="116">
        <f t="shared" si="26"/>
        <v>0</v>
      </c>
      <c r="BS41" s="115">
        <f t="shared" si="27"/>
        <v>0</v>
      </c>
      <c r="BT41" s="117">
        <f t="shared" si="28"/>
        <v>0</v>
      </c>
      <c r="BU41" s="116">
        <f t="shared" si="29"/>
        <v>0</v>
      </c>
      <c r="BV41" s="115">
        <f t="shared" si="30"/>
        <v>0</v>
      </c>
      <c r="BW41" s="117">
        <f t="shared" si="31"/>
        <v>0</v>
      </c>
      <c r="BX41" s="116">
        <f t="shared" si="34"/>
        <v>0</v>
      </c>
      <c r="BY41" s="118">
        <f t="shared" si="38"/>
        <v>0</v>
      </c>
    </row>
    <row r="42" spans="1:77" ht="20.75" customHeight="1" x14ac:dyDescent="0.2">
      <c r="A42" s="74" t="s">
        <v>112</v>
      </c>
      <c r="B42" s="120" t="b">
        <v>0</v>
      </c>
      <c r="C42" s="75"/>
      <c r="D42" s="159">
        <f t="shared" si="35"/>
        <v>0</v>
      </c>
      <c r="E42" s="96"/>
      <c r="F42" s="76"/>
      <c r="G42" s="77"/>
      <c r="H42" s="77"/>
      <c r="I42" s="39">
        <f t="shared" si="36"/>
        <v>0</v>
      </c>
      <c r="J42" s="98">
        <f>IF($F42=0,0,IF($B42=FALSE,ROUND($F42/$I42,4),
IF(AND($B42=TRUE,C42=0,ROUND($F42/$I42,4)&gt;=0.4),MIN(1,ROUND(($F42/$I42)*'FEDERAL RATES (HIDDEN)'!$C$2,4)),
IF(AND($B42=TRUE,C42=0,ROUND($F42/$I42,4)&lt;0.4),ROUND($F42/$I42,4),
IF(ROUND((SUMIFS($F:$F,$B:$B,TRUE,$C:$C,$C42)/SUMIFS($I:$I,$B:$B,TRUE,$C:$C,$C42)),4)&gt;=0.4,
MIN(1,ROUND((SUMIFS($F:$F,$B:$B,TRUE,$C:$C,$C42)/SUMIFS($I:$I,$B:$B,TRUE,$C:$C,$C42))*'FEDERAL RATES (HIDDEN)'!$C$2,4)),
ROUND((SUMIFS($F:$F,$B:$B,TRUE,$C:$C,$C42)/SUMIFS($I:$I,$B:$B,TRUE,$C:$C,$C42)),4))))))</f>
        <v>0</v>
      </c>
      <c r="K42" s="89">
        <f t="shared" si="4"/>
        <v>0</v>
      </c>
      <c r="L42" s="99">
        <f t="shared" si="5"/>
        <v>0</v>
      </c>
      <c r="M42" s="68">
        <v>1</v>
      </c>
      <c r="N42" s="87">
        <f t="shared" si="39"/>
        <v>0</v>
      </c>
      <c r="O42" s="68"/>
      <c r="P42" s="38">
        <f t="shared" si="6"/>
        <v>0</v>
      </c>
      <c r="Q42" s="38">
        <f t="shared" si="7"/>
        <v>0</v>
      </c>
      <c r="R42" s="38">
        <f t="shared" si="8"/>
        <v>0</v>
      </c>
      <c r="S42" s="87">
        <f t="shared" si="9"/>
        <v>0</v>
      </c>
      <c r="T42" s="69"/>
      <c r="U42" s="38">
        <f t="shared" si="10"/>
        <v>0</v>
      </c>
      <c r="V42" s="38">
        <f t="shared" si="11"/>
        <v>0</v>
      </c>
      <c r="W42" s="38">
        <f t="shared" si="12"/>
        <v>0</v>
      </c>
      <c r="X42" s="87">
        <f t="shared" si="13"/>
        <v>0</v>
      </c>
      <c r="Y42" s="69"/>
      <c r="Z42" s="38">
        <f t="shared" si="14"/>
        <v>0</v>
      </c>
      <c r="AA42" s="38">
        <f t="shared" si="15"/>
        <v>0</v>
      </c>
      <c r="AB42" s="38">
        <f t="shared" si="16"/>
        <v>0</v>
      </c>
      <c r="AC42" s="87">
        <f t="shared" si="17"/>
        <v>0</v>
      </c>
      <c r="AD42" s="69"/>
      <c r="AE42" s="38">
        <f t="shared" si="18"/>
        <v>0</v>
      </c>
      <c r="AF42" s="38">
        <f t="shared" si="19"/>
        <v>0</v>
      </c>
      <c r="AG42" s="38">
        <f t="shared" si="20"/>
        <v>0</v>
      </c>
      <c r="AH42" s="87">
        <f t="shared" si="21"/>
        <v>0</v>
      </c>
      <c r="AI42" s="69"/>
      <c r="AJ42" s="39">
        <f t="shared" si="22"/>
        <v>0</v>
      </c>
      <c r="AK42" s="106"/>
      <c r="AL42" s="91"/>
      <c r="AM42" s="107"/>
      <c r="AN42" s="106"/>
      <c r="AO42" s="91"/>
      <c r="AP42" s="107"/>
      <c r="AQ42" s="106"/>
      <c r="AR42" s="91"/>
      <c r="AS42" s="107"/>
      <c r="AT42" s="106"/>
      <c r="AU42" s="91"/>
      <c r="AV42" s="107"/>
      <c r="AW42" s="106"/>
      <c r="AX42" s="107"/>
      <c r="AY42" s="106"/>
      <c r="AZ42" s="107"/>
      <c r="BA42" s="108"/>
      <c r="BB42" s="106"/>
      <c r="BC42" s="91"/>
      <c r="BD42" s="91"/>
      <c r="BE42" s="91"/>
      <c r="BF42" s="107"/>
      <c r="BG42" s="70"/>
      <c r="BH42" s="61"/>
      <c r="BI42" s="38">
        <f xml:space="preserve">
(P42*(2/3))+
(X42*(1/3))+
(AC42)+
(AH42)+
((AJ42)/(AZ42+'FEDERAL RATES (HIDDEN)'!$C$20))</f>
        <v>0</v>
      </c>
      <c r="BJ42" s="65"/>
      <c r="BK42" s="63">
        <f t="shared" si="37"/>
        <v>0</v>
      </c>
      <c r="BL42" s="88" t="str">
        <f>IF(AND(BH42="CONVENTIONAL",$BI42&gt;='MPLH COMPS'!$B$3,$BI42&lt;='MPLH COMPS'!$C$3),'MPLH COMPS'!$D$3&amp;" - "&amp;'MPLH COMPS'!$E$3,
IF(AND(BH42="CONVENTIONAL",$BI42&gt;='MPLH COMPS'!$B$4,$BI42&lt;='MPLH COMPS'!$C$4),'MPLH COMPS'!$D$4&amp;" - "&amp;'MPLH COMPS'!$E$4,
IF(AND(BH42="CONVENTIONAL",$BI42&gt;='MPLH COMPS'!$B$5,$BI42&lt;='MPLH COMPS'!$C$5),'MPLH COMPS'!$D$5&amp;" - "&amp;'MPLH COMPS'!$E$5,
IF(AND(BH42="CONVENTIONAL",$BI42&gt;='MPLH COMPS'!$B$6,$BI42&lt;='MPLH COMPS'!$C$6),'MPLH COMPS'!$D$6&amp;" - "&amp;'MPLH COMPS'!$E$6,
IF(AND(BH42="CONVENTIONAL",$BI42&gt;='MPLH COMPS'!$B$7,$BI42&lt;='MPLH COMPS'!$C$7),'MPLH COMPS'!$D$7&amp;" - "&amp;'MPLH COMPS'!$E$7,
IF(AND(BH42="CONVENTIONAL",$BI42&gt;='MPLH COMPS'!$B$8,$BI42&lt;='MPLH COMPS'!$C$8),'MPLH COMPS'!$D$8&amp;" - "&amp;'MPLH COMPS'!$E$8,
IF(AND(BH42="CONVENTIONAL",$BI42&gt;='MPLH COMPS'!$B$9,$BI42&lt;='MPLH COMPS'!$C$9),'MPLH COMPS'!$D$9&amp;" - "&amp;'MPLH COMPS'!$E$9,
IF(AND(BH42="CONVENTIONAL",$BI42&gt;='MPLH COMPS'!$B$10,$BI42&lt;='MPLH COMPS'!$C$10),'MPLH COMPS'!$D$10&amp;" - "&amp;'MPLH COMPS'!$E$10,
IF(AND(BH42="CONVENTIONAL",$BI42&gt;='MPLH COMPS'!$B$11,$BI42&lt;='MPLH COMPS'!$C$11),'MPLH COMPS'!$D$11&amp;" - "&amp;'MPLH COMPS'!$E$11,
IF(AND(BH42="CONVENTIONAL",$BI42&gt;='MPLH COMPS'!$B$12,$BI42&lt;='MPLH COMPS'!$C$12),'MPLH COMPS'!$D$12&amp;" - "&amp;'MPLH COMPS'!$E$12,
IF(AND(BH42="CONVENTIONAL",$BI42&gt;='MPLH COMPS'!$B$13,$BI42&lt;='MPLH COMPS'!$C$13),'MPLH COMPS'!$D$13&amp;" - "&amp;'MPLH COMPS'!$E$13,
IF(AND(BH42="CONVENIENCE",$BI42&gt;='MPLH COMPS'!$B$3,$BI42&lt;='MPLH COMPS'!$C$3),'MPLH COMPS'!$F$3&amp;" - "&amp;'MPLH COMPS'!$G$3,
IF(AND(BH42="CONVENIENCE",$BI42&gt;='MPLH COMPS'!$B$4,$BI42&lt;='MPLH COMPS'!$C$4),'MPLH COMPS'!$F$4&amp;" - "&amp;'MPLH COMPS'!$G$4,
IF(AND(BH42="CONVENIENCE",$BI42&gt;='MPLH COMPS'!$B$5,$BI42&lt;='MPLH COMPS'!$C$5),'MPLH COMPS'!$F$5&amp;" - "&amp;'MPLH COMPS'!$G$5,
IF(AND(BH42="CONVENIENCE",$BI42&gt;='MPLH COMPS'!$B$6,$BI42&lt;='MPLH COMPS'!$C$6),'MPLH COMPS'!$F$6&amp;" - "&amp;'MPLH COMPS'!$G$6,
IF(AND(BH42="CONVENIENCE",$BI42&gt;='MPLH COMPS'!$B$7,$BI42&lt;='MPLH COMPS'!$C$7),'MPLH COMPS'!$F$7&amp;" - "&amp;'MPLH COMPS'!$G$7,
IF(AND(BH42="CONVENIENCE",$BI42&gt;='MPLH COMPS'!$B$8,$BI42&lt;='MPLH COMPS'!$C$8),'MPLH COMPS'!$F$8&amp;" - "&amp;'MPLH COMPS'!$G$8,
IF(AND(BH42="CONVENIENCE",$BI42&gt;='MPLH COMPS'!$B$9,$BI42&lt;='MPLH COMPS'!$C$9),'MPLH COMPS'!$F$9&amp;" - "&amp;'MPLH COMPS'!$G$9,
IF(AND(BH42="CONVENIENCE",$BI42&gt;='MPLH COMPS'!$B$10,$BI42&lt;='MPLH COMPS'!$C$10),'MPLH COMPS'!$F$10&amp;" - "&amp;'MPLH COMPS'!$G$10,
IF(AND(BH42="CONVENIENCE",$BI42&gt;='MPLH COMPS'!$B$11,$BI42&lt;='MPLH COMPS'!$C$11),'MPLH COMPS'!$F$11&amp;" - "&amp;'MPLH COMPS'!$G$11,
IF(AND(BH42="CONVENIENCE",$BI42&gt;='MPLH COMPS'!$B$12,$BI42&lt;='MPLH COMPS'!$C$12),'MPLH COMPS'!$F$12&amp;" - "&amp;'MPLH COMPS'!$G$12,
IF(AND(BH42="CONVENIENCE",$BI42&gt;='MPLH COMPS'!$B$13,$BI42&lt;='MPLH COMPS'!$C$13),'MPLH COMPS'!$F$13&amp;" - "&amp;'MPLH COMPS'!$G$13,
""))))))))))))))))))))))</f>
        <v/>
      </c>
      <c r="BM42" s="31"/>
      <c r="BN42" s="113"/>
      <c r="BO42" s="115">
        <f t="shared" si="23"/>
        <v>0</v>
      </c>
      <c r="BP42" s="117">
        <f t="shared" si="24"/>
        <v>0</v>
      </c>
      <c r="BQ42" s="117">
        <f t="shared" si="25"/>
        <v>0</v>
      </c>
      <c r="BR42" s="116">
        <f t="shared" si="26"/>
        <v>0</v>
      </c>
      <c r="BS42" s="115">
        <f t="shared" si="27"/>
        <v>0</v>
      </c>
      <c r="BT42" s="117">
        <f t="shared" si="28"/>
        <v>0</v>
      </c>
      <c r="BU42" s="116">
        <f t="shared" si="29"/>
        <v>0</v>
      </c>
      <c r="BV42" s="115">
        <f t="shared" si="30"/>
        <v>0</v>
      </c>
      <c r="BW42" s="117">
        <f t="shared" si="31"/>
        <v>0</v>
      </c>
      <c r="BX42" s="116">
        <f t="shared" si="34"/>
        <v>0</v>
      </c>
      <c r="BY42" s="118">
        <f t="shared" si="38"/>
        <v>0</v>
      </c>
    </row>
    <row r="43" spans="1:77" ht="20.75" customHeight="1" x14ac:dyDescent="0.2">
      <c r="A43" s="74" t="s">
        <v>113</v>
      </c>
      <c r="B43" s="120" t="b">
        <v>0</v>
      </c>
      <c r="C43" s="75"/>
      <c r="D43" s="159">
        <f t="shared" si="35"/>
        <v>0</v>
      </c>
      <c r="E43" s="96"/>
      <c r="F43" s="76"/>
      <c r="G43" s="77"/>
      <c r="H43" s="77"/>
      <c r="I43" s="39">
        <f t="shared" si="36"/>
        <v>0</v>
      </c>
      <c r="J43" s="98">
        <f>IF($F43=0,0,IF($B43=FALSE,ROUND($F43/$I43,4),
IF(AND($B43=TRUE,C43=0,ROUND($F43/$I43,4)&gt;=0.4),MIN(1,ROUND(($F43/$I43)*'FEDERAL RATES (HIDDEN)'!$C$2,4)),
IF(AND($B43=TRUE,C43=0,ROUND($F43/$I43,4)&lt;0.4),ROUND($F43/$I43,4),
IF(ROUND((SUMIFS($F:$F,$B:$B,TRUE,$C:$C,$C43)/SUMIFS($I:$I,$B:$B,TRUE,$C:$C,$C43)),4)&gt;=0.4,
MIN(1,ROUND((SUMIFS($F:$F,$B:$B,TRUE,$C:$C,$C43)/SUMIFS($I:$I,$B:$B,TRUE,$C:$C,$C43))*'FEDERAL RATES (HIDDEN)'!$C$2,4)),
ROUND((SUMIFS($F:$F,$B:$B,TRUE,$C:$C,$C43)/SUMIFS($I:$I,$B:$B,TRUE,$C:$C,$C43)),4))))))</f>
        <v>0</v>
      </c>
      <c r="K43" s="89">
        <f t="shared" si="4"/>
        <v>0</v>
      </c>
      <c r="L43" s="99">
        <f t="shared" si="5"/>
        <v>0</v>
      </c>
      <c r="M43" s="68">
        <v>1</v>
      </c>
      <c r="N43" s="87">
        <f t="shared" si="39"/>
        <v>0</v>
      </c>
      <c r="O43" s="68"/>
      <c r="P43" s="38">
        <f t="shared" si="6"/>
        <v>0</v>
      </c>
      <c r="Q43" s="38">
        <f t="shared" si="7"/>
        <v>0</v>
      </c>
      <c r="R43" s="38">
        <f t="shared" si="8"/>
        <v>0</v>
      </c>
      <c r="S43" s="87">
        <f t="shared" si="9"/>
        <v>0</v>
      </c>
      <c r="T43" s="69"/>
      <c r="U43" s="38">
        <f t="shared" si="10"/>
        <v>0</v>
      </c>
      <c r="V43" s="38">
        <f t="shared" si="11"/>
        <v>0</v>
      </c>
      <c r="W43" s="38">
        <f t="shared" si="12"/>
        <v>0</v>
      </c>
      <c r="X43" s="87">
        <f t="shared" si="13"/>
        <v>0</v>
      </c>
      <c r="Y43" s="69"/>
      <c r="Z43" s="38">
        <f t="shared" si="14"/>
        <v>0</v>
      </c>
      <c r="AA43" s="38">
        <f t="shared" si="15"/>
        <v>0</v>
      </c>
      <c r="AB43" s="38">
        <f t="shared" si="16"/>
        <v>0</v>
      </c>
      <c r="AC43" s="87">
        <f t="shared" si="17"/>
        <v>0</v>
      </c>
      <c r="AD43" s="69"/>
      <c r="AE43" s="38">
        <f t="shared" si="18"/>
        <v>0</v>
      </c>
      <c r="AF43" s="38">
        <f t="shared" si="19"/>
        <v>0</v>
      </c>
      <c r="AG43" s="38">
        <f t="shared" si="20"/>
        <v>0</v>
      </c>
      <c r="AH43" s="87">
        <f t="shared" si="21"/>
        <v>0</v>
      </c>
      <c r="AI43" s="69"/>
      <c r="AJ43" s="39">
        <f t="shared" si="22"/>
        <v>0</v>
      </c>
      <c r="AK43" s="106"/>
      <c r="AL43" s="91"/>
      <c r="AM43" s="107"/>
      <c r="AN43" s="106"/>
      <c r="AO43" s="91"/>
      <c r="AP43" s="107"/>
      <c r="AQ43" s="106"/>
      <c r="AR43" s="91"/>
      <c r="AS43" s="107"/>
      <c r="AT43" s="106"/>
      <c r="AU43" s="91"/>
      <c r="AV43" s="107"/>
      <c r="AW43" s="106"/>
      <c r="AX43" s="107"/>
      <c r="AY43" s="106"/>
      <c r="AZ43" s="107"/>
      <c r="BA43" s="108"/>
      <c r="BB43" s="106"/>
      <c r="BC43" s="91"/>
      <c r="BD43" s="91"/>
      <c r="BE43" s="91"/>
      <c r="BF43" s="107"/>
      <c r="BG43" s="70"/>
      <c r="BH43" s="61"/>
      <c r="BI43" s="38">
        <f xml:space="preserve">
(P43*(2/3))+
(X43*(1/3))+
(AC43)+
(AH43)+
((AJ43)/(AZ43+'FEDERAL RATES (HIDDEN)'!$C$20))</f>
        <v>0</v>
      </c>
      <c r="BJ43" s="65"/>
      <c r="BK43" s="63">
        <f t="shared" si="37"/>
        <v>0</v>
      </c>
      <c r="BL43" s="88" t="str">
        <f>IF(AND(BH43="CONVENTIONAL",$BI43&gt;='MPLH COMPS'!$B$3,$BI43&lt;='MPLH COMPS'!$C$3),'MPLH COMPS'!$D$3&amp;" - "&amp;'MPLH COMPS'!$E$3,
IF(AND(BH43="CONVENTIONAL",$BI43&gt;='MPLH COMPS'!$B$4,$BI43&lt;='MPLH COMPS'!$C$4),'MPLH COMPS'!$D$4&amp;" - "&amp;'MPLH COMPS'!$E$4,
IF(AND(BH43="CONVENTIONAL",$BI43&gt;='MPLH COMPS'!$B$5,$BI43&lt;='MPLH COMPS'!$C$5),'MPLH COMPS'!$D$5&amp;" - "&amp;'MPLH COMPS'!$E$5,
IF(AND(BH43="CONVENTIONAL",$BI43&gt;='MPLH COMPS'!$B$6,$BI43&lt;='MPLH COMPS'!$C$6),'MPLH COMPS'!$D$6&amp;" - "&amp;'MPLH COMPS'!$E$6,
IF(AND(BH43="CONVENTIONAL",$BI43&gt;='MPLH COMPS'!$B$7,$BI43&lt;='MPLH COMPS'!$C$7),'MPLH COMPS'!$D$7&amp;" - "&amp;'MPLH COMPS'!$E$7,
IF(AND(BH43="CONVENTIONAL",$BI43&gt;='MPLH COMPS'!$B$8,$BI43&lt;='MPLH COMPS'!$C$8),'MPLH COMPS'!$D$8&amp;" - "&amp;'MPLH COMPS'!$E$8,
IF(AND(BH43="CONVENTIONAL",$BI43&gt;='MPLH COMPS'!$B$9,$BI43&lt;='MPLH COMPS'!$C$9),'MPLH COMPS'!$D$9&amp;" - "&amp;'MPLH COMPS'!$E$9,
IF(AND(BH43="CONVENTIONAL",$BI43&gt;='MPLH COMPS'!$B$10,$BI43&lt;='MPLH COMPS'!$C$10),'MPLH COMPS'!$D$10&amp;" - "&amp;'MPLH COMPS'!$E$10,
IF(AND(BH43="CONVENTIONAL",$BI43&gt;='MPLH COMPS'!$B$11,$BI43&lt;='MPLH COMPS'!$C$11),'MPLH COMPS'!$D$11&amp;" - "&amp;'MPLH COMPS'!$E$11,
IF(AND(BH43="CONVENTIONAL",$BI43&gt;='MPLH COMPS'!$B$12,$BI43&lt;='MPLH COMPS'!$C$12),'MPLH COMPS'!$D$12&amp;" - "&amp;'MPLH COMPS'!$E$12,
IF(AND(BH43="CONVENTIONAL",$BI43&gt;='MPLH COMPS'!$B$13,$BI43&lt;='MPLH COMPS'!$C$13),'MPLH COMPS'!$D$13&amp;" - "&amp;'MPLH COMPS'!$E$13,
IF(AND(BH43="CONVENIENCE",$BI43&gt;='MPLH COMPS'!$B$3,$BI43&lt;='MPLH COMPS'!$C$3),'MPLH COMPS'!$F$3&amp;" - "&amp;'MPLH COMPS'!$G$3,
IF(AND(BH43="CONVENIENCE",$BI43&gt;='MPLH COMPS'!$B$4,$BI43&lt;='MPLH COMPS'!$C$4),'MPLH COMPS'!$F$4&amp;" - "&amp;'MPLH COMPS'!$G$4,
IF(AND(BH43="CONVENIENCE",$BI43&gt;='MPLH COMPS'!$B$5,$BI43&lt;='MPLH COMPS'!$C$5),'MPLH COMPS'!$F$5&amp;" - "&amp;'MPLH COMPS'!$G$5,
IF(AND(BH43="CONVENIENCE",$BI43&gt;='MPLH COMPS'!$B$6,$BI43&lt;='MPLH COMPS'!$C$6),'MPLH COMPS'!$F$6&amp;" - "&amp;'MPLH COMPS'!$G$6,
IF(AND(BH43="CONVENIENCE",$BI43&gt;='MPLH COMPS'!$B$7,$BI43&lt;='MPLH COMPS'!$C$7),'MPLH COMPS'!$F$7&amp;" - "&amp;'MPLH COMPS'!$G$7,
IF(AND(BH43="CONVENIENCE",$BI43&gt;='MPLH COMPS'!$B$8,$BI43&lt;='MPLH COMPS'!$C$8),'MPLH COMPS'!$F$8&amp;" - "&amp;'MPLH COMPS'!$G$8,
IF(AND(BH43="CONVENIENCE",$BI43&gt;='MPLH COMPS'!$B$9,$BI43&lt;='MPLH COMPS'!$C$9),'MPLH COMPS'!$F$9&amp;" - "&amp;'MPLH COMPS'!$G$9,
IF(AND(BH43="CONVENIENCE",$BI43&gt;='MPLH COMPS'!$B$10,$BI43&lt;='MPLH COMPS'!$C$10),'MPLH COMPS'!$F$10&amp;" - "&amp;'MPLH COMPS'!$G$10,
IF(AND(BH43="CONVENIENCE",$BI43&gt;='MPLH COMPS'!$B$11,$BI43&lt;='MPLH COMPS'!$C$11),'MPLH COMPS'!$F$11&amp;" - "&amp;'MPLH COMPS'!$G$11,
IF(AND(BH43="CONVENIENCE",$BI43&gt;='MPLH COMPS'!$B$12,$BI43&lt;='MPLH COMPS'!$C$12),'MPLH COMPS'!$F$12&amp;" - "&amp;'MPLH COMPS'!$G$12,
IF(AND(BH43="CONVENIENCE",$BI43&gt;='MPLH COMPS'!$B$13,$BI43&lt;='MPLH COMPS'!$C$13),'MPLH COMPS'!$F$13&amp;" - "&amp;'MPLH COMPS'!$G$13,
""))))))))))))))))))))))</f>
        <v/>
      </c>
      <c r="BM43" s="31"/>
      <c r="BN43" s="113"/>
      <c r="BO43" s="115">
        <f t="shared" si="23"/>
        <v>0</v>
      </c>
      <c r="BP43" s="117">
        <f t="shared" si="24"/>
        <v>0</v>
      </c>
      <c r="BQ43" s="117">
        <f t="shared" si="25"/>
        <v>0</v>
      </c>
      <c r="BR43" s="116">
        <f t="shared" si="26"/>
        <v>0</v>
      </c>
      <c r="BS43" s="115">
        <f t="shared" si="27"/>
        <v>0</v>
      </c>
      <c r="BT43" s="117">
        <f t="shared" si="28"/>
        <v>0</v>
      </c>
      <c r="BU43" s="116">
        <f t="shared" si="29"/>
        <v>0</v>
      </c>
      <c r="BV43" s="115">
        <f t="shared" si="30"/>
        <v>0</v>
      </c>
      <c r="BW43" s="117">
        <f t="shared" si="31"/>
        <v>0</v>
      </c>
      <c r="BX43" s="116">
        <f t="shared" si="34"/>
        <v>0</v>
      </c>
      <c r="BY43" s="118">
        <f t="shared" si="38"/>
        <v>0</v>
      </c>
    </row>
    <row r="44" spans="1:77" ht="20.75" customHeight="1" x14ac:dyDescent="0.2">
      <c r="A44" s="74" t="s">
        <v>114</v>
      </c>
      <c r="B44" s="120" t="b">
        <v>0</v>
      </c>
      <c r="C44" s="75"/>
      <c r="D44" s="159">
        <f t="shared" si="35"/>
        <v>0</v>
      </c>
      <c r="E44" s="96"/>
      <c r="F44" s="76"/>
      <c r="G44" s="77"/>
      <c r="H44" s="77"/>
      <c r="I44" s="39">
        <f t="shared" si="36"/>
        <v>0</v>
      </c>
      <c r="J44" s="98">
        <f>IF($F44=0,0,IF($B44=FALSE,ROUND($F44/$I44,4),
IF(AND($B44=TRUE,C44=0,ROUND($F44/$I44,4)&gt;=0.4),MIN(1,ROUND(($F44/$I44)*'FEDERAL RATES (HIDDEN)'!$C$2,4)),
IF(AND($B44=TRUE,C44=0,ROUND($F44/$I44,4)&lt;0.4),ROUND($F44/$I44,4),
IF(ROUND((SUMIFS($F:$F,$B:$B,TRUE,$C:$C,$C44)/SUMIFS($I:$I,$B:$B,TRUE,$C:$C,$C44)),4)&gt;=0.4,
MIN(1,ROUND((SUMIFS($F:$F,$B:$B,TRUE,$C:$C,$C44)/SUMIFS($I:$I,$B:$B,TRUE,$C:$C,$C44))*'FEDERAL RATES (HIDDEN)'!$C$2,4)),
ROUND((SUMIFS($F:$F,$B:$B,TRUE,$C:$C,$C44)/SUMIFS($I:$I,$B:$B,TRUE,$C:$C,$C44)),4))))))</f>
        <v>0</v>
      </c>
      <c r="K44" s="89">
        <f t="shared" si="4"/>
        <v>0</v>
      </c>
      <c r="L44" s="99">
        <f t="shared" si="5"/>
        <v>0</v>
      </c>
      <c r="M44" s="68">
        <v>1</v>
      </c>
      <c r="N44" s="87">
        <f t="shared" si="39"/>
        <v>0</v>
      </c>
      <c r="O44" s="68"/>
      <c r="P44" s="38">
        <f t="shared" si="6"/>
        <v>0</v>
      </c>
      <c r="Q44" s="38">
        <f t="shared" si="7"/>
        <v>0</v>
      </c>
      <c r="R44" s="38">
        <f t="shared" si="8"/>
        <v>0</v>
      </c>
      <c r="S44" s="87">
        <f t="shared" si="9"/>
        <v>0</v>
      </c>
      <c r="T44" s="69"/>
      <c r="U44" s="38">
        <f t="shared" si="10"/>
        <v>0</v>
      </c>
      <c r="V44" s="38">
        <f t="shared" si="11"/>
        <v>0</v>
      </c>
      <c r="W44" s="38">
        <f t="shared" si="12"/>
        <v>0</v>
      </c>
      <c r="X44" s="87">
        <f t="shared" si="13"/>
        <v>0</v>
      </c>
      <c r="Y44" s="69"/>
      <c r="Z44" s="38">
        <f t="shared" si="14"/>
        <v>0</v>
      </c>
      <c r="AA44" s="38">
        <f t="shared" si="15"/>
        <v>0</v>
      </c>
      <c r="AB44" s="38">
        <f t="shared" si="16"/>
        <v>0</v>
      </c>
      <c r="AC44" s="87">
        <f t="shared" si="17"/>
        <v>0</v>
      </c>
      <c r="AD44" s="69"/>
      <c r="AE44" s="38">
        <f t="shared" si="18"/>
        <v>0</v>
      </c>
      <c r="AF44" s="38">
        <f t="shared" si="19"/>
        <v>0</v>
      </c>
      <c r="AG44" s="38">
        <f t="shared" si="20"/>
        <v>0</v>
      </c>
      <c r="AH44" s="87">
        <f t="shared" si="21"/>
        <v>0</v>
      </c>
      <c r="AI44" s="69"/>
      <c r="AJ44" s="39">
        <f t="shared" si="22"/>
        <v>0</v>
      </c>
      <c r="AK44" s="106"/>
      <c r="AL44" s="91"/>
      <c r="AM44" s="107"/>
      <c r="AN44" s="106"/>
      <c r="AO44" s="91"/>
      <c r="AP44" s="107"/>
      <c r="AQ44" s="106"/>
      <c r="AR44" s="91"/>
      <c r="AS44" s="107"/>
      <c r="AT44" s="106"/>
      <c r="AU44" s="91"/>
      <c r="AV44" s="107"/>
      <c r="AW44" s="106"/>
      <c r="AX44" s="107"/>
      <c r="AY44" s="106"/>
      <c r="AZ44" s="107"/>
      <c r="BA44" s="108"/>
      <c r="BB44" s="106"/>
      <c r="BC44" s="91"/>
      <c r="BD44" s="91"/>
      <c r="BE44" s="91"/>
      <c r="BF44" s="107"/>
      <c r="BG44" s="70"/>
      <c r="BH44" s="61"/>
      <c r="BI44" s="38">
        <f xml:space="preserve">
(P44*(2/3))+
(X44*(1/3))+
(AC44)+
(AH44)+
((AJ44)/(AZ44+'FEDERAL RATES (HIDDEN)'!$C$20))</f>
        <v>0</v>
      </c>
      <c r="BJ44" s="65"/>
      <c r="BK44" s="63">
        <f t="shared" si="37"/>
        <v>0</v>
      </c>
      <c r="BL44" s="88" t="str">
        <f>IF(AND(BH44="CONVENTIONAL",$BI44&gt;='MPLH COMPS'!$B$3,$BI44&lt;='MPLH COMPS'!$C$3),'MPLH COMPS'!$D$3&amp;" - "&amp;'MPLH COMPS'!$E$3,
IF(AND(BH44="CONVENTIONAL",$BI44&gt;='MPLH COMPS'!$B$4,$BI44&lt;='MPLH COMPS'!$C$4),'MPLH COMPS'!$D$4&amp;" - "&amp;'MPLH COMPS'!$E$4,
IF(AND(BH44="CONVENTIONAL",$BI44&gt;='MPLH COMPS'!$B$5,$BI44&lt;='MPLH COMPS'!$C$5),'MPLH COMPS'!$D$5&amp;" - "&amp;'MPLH COMPS'!$E$5,
IF(AND(BH44="CONVENTIONAL",$BI44&gt;='MPLH COMPS'!$B$6,$BI44&lt;='MPLH COMPS'!$C$6),'MPLH COMPS'!$D$6&amp;" - "&amp;'MPLH COMPS'!$E$6,
IF(AND(BH44="CONVENTIONAL",$BI44&gt;='MPLH COMPS'!$B$7,$BI44&lt;='MPLH COMPS'!$C$7),'MPLH COMPS'!$D$7&amp;" - "&amp;'MPLH COMPS'!$E$7,
IF(AND(BH44="CONVENTIONAL",$BI44&gt;='MPLH COMPS'!$B$8,$BI44&lt;='MPLH COMPS'!$C$8),'MPLH COMPS'!$D$8&amp;" - "&amp;'MPLH COMPS'!$E$8,
IF(AND(BH44="CONVENTIONAL",$BI44&gt;='MPLH COMPS'!$B$9,$BI44&lt;='MPLH COMPS'!$C$9),'MPLH COMPS'!$D$9&amp;" - "&amp;'MPLH COMPS'!$E$9,
IF(AND(BH44="CONVENTIONAL",$BI44&gt;='MPLH COMPS'!$B$10,$BI44&lt;='MPLH COMPS'!$C$10),'MPLH COMPS'!$D$10&amp;" - "&amp;'MPLH COMPS'!$E$10,
IF(AND(BH44="CONVENTIONAL",$BI44&gt;='MPLH COMPS'!$B$11,$BI44&lt;='MPLH COMPS'!$C$11),'MPLH COMPS'!$D$11&amp;" - "&amp;'MPLH COMPS'!$E$11,
IF(AND(BH44="CONVENTIONAL",$BI44&gt;='MPLH COMPS'!$B$12,$BI44&lt;='MPLH COMPS'!$C$12),'MPLH COMPS'!$D$12&amp;" - "&amp;'MPLH COMPS'!$E$12,
IF(AND(BH44="CONVENTIONAL",$BI44&gt;='MPLH COMPS'!$B$13,$BI44&lt;='MPLH COMPS'!$C$13),'MPLH COMPS'!$D$13&amp;" - "&amp;'MPLH COMPS'!$E$13,
IF(AND(BH44="CONVENIENCE",$BI44&gt;='MPLH COMPS'!$B$3,$BI44&lt;='MPLH COMPS'!$C$3),'MPLH COMPS'!$F$3&amp;" - "&amp;'MPLH COMPS'!$G$3,
IF(AND(BH44="CONVENIENCE",$BI44&gt;='MPLH COMPS'!$B$4,$BI44&lt;='MPLH COMPS'!$C$4),'MPLH COMPS'!$F$4&amp;" - "&amp;'MPLH COMPS'!$G$4,
IF(AND(BH44="CONVENIENCE",$BI44&gt;='MPLH COMPS'!$B$5,$BI44&lt;='MPLH COMPS'!$C$5),'MPLH COMPS'!$F$5&amp;" - "&amp;'MPLH COMPS'!$G$5,
IF(AND(BH44="CONVENIENCE",$BI44&gt;='MPLH COMPS'!$B$6,$BI44&lt;='MPLH COMPS'!$C$6),'MPLH COMPS'!$F$6&amp;" - "&amp;'MPLH COMPS'!$G$6,
IF(AND(BH44="CONVENIENCE",$BI44&gt;='MPLH COMPS'!$B$7,$BI44&lt;='MPLH COMPS'!$C$7),'MPLH COMPS'!$F$7&amp;" - "&amp;'MPLH COMPS'!$G$7,
IF(AND(BH44="CONVENIENCE",$BI44&gt;='MPLH COMPS'!$B$8,$BI44&lt;='MPLH COMPS'!$C$8),'MPLH COMPS'!$F$8&amp;" - "&amp;'MPLH COMPS'!$G$8,
IF(AND(BH44="CONVENIENCE",$BI44&gt;='MPLH COMPS'!$B$9,$BI44&lt;='MPLH COMPS'!$C$9),'MPLH COMPS'!$F$9&amp;" - "&amp;'MPLH COMPS'!$G$9,
IF(AND(BH44="CONVENIENCE",$BI44&gt;='MPLH COMPS'!$B$10,$BI44&lt;='MPLH COMPS'!$C$10),'MPLH COMPS'!$F$10&amp;" - "&amp;'MPLH COMPS'!$G$10,
IF(AND(BH44="CONVENIENCE",$BI44&gt;='MPLH COMPS'!$B$11,$BI44&lt;='MPLH COMPS'!$C$11),'MPLH COMPS'!$F$11&amp;" - "&amp;'MPLH COMPS'!$G$11,
IF(AND(BH44="CONVENIENCE",$BI44&gt;='MPLH COMPS'!$B$12,$BI44&lt;='MPLH COMPS'!$C$12),'MPLH COMPS'!$F$12&amp;" - "&amp;'MPLH COMPS'!$G$12,
IF(AND(BH44="CONVENIENCE",$BI44&gt;='MPLH COMPS'!$B$13,$BI44&lt;='MPLH COMPS'!$C$13),'MPLH COMPS'!$F$13&amp;" - "&amp;'MPLH COMPS'!$G$13,
""))))))))))))))))))))))</f>
        <v/>
      </c>
      <c r="BM44" s="31"/>
      <c r="BN44" s="113"/>
      <c r="BO44" s="115">
        <f t="shared" si="23"/>
        <v>0</v>
      </c>
      <c r="BP44" s="117">
        <f t="shared" si="24"/>
        <v>0</v>
      </c>
      <c r="BQ44" s="117">
        <f t="shared" si="25"/>
        <v>0</v>
      </c>
      <c r="BR44" s="116">
        <f t="shared" si="26"/>
        <v>0</v>
      </c>
      <c r="BS44" s="115">
        <f t="shared" si="27"/>
        <v>0</v>
      </c>
      <c r="BT44" s="117">
        <f t="shared" si="28"/>
        <v>0</v>
      </c>
      <c r="BU44" s="116">
        <f t="shared" si="29"/>
        <v>0</v>
      </c>
      <c r="BV44" s="115">
        <f t="shared" si="30"/>
        <v>0</v>
      </c>
      <c r="BW44" s="117">
        <f t="shared" si="31"/>
        <v>0</v>
      </c>
      <c r="BX44" s="116">
        <f t="shared" si="34"/>
        <v>0</v>
      </c>
      <c r="BY44" s="118">
        <f t="shared" si="38"/>
        <v>0</v>
      </c>
    </row>
    <row r="45" spans="1:77" ht="20.75" customHeight="1" x14ac:dyDescent="0.2">
      <c r="A45" s="74" t="s">
        <v>115</v>
      </c>
      <c r="B45" s="120" t="b">
        <v>0</v>
      </c>
      <c r="C45" s="75"/>
      <c r="D45" s="159">
        <f t="shared" si="35"/>
        <v>0</v>
      </c>
      <c r="E45" s="96"/>
      <c r="F45" s="76"/>
      <c r="G45" s="77"/>
      <c r="H45" s="77"/>
      <c r="I45" s="39">
        <f t="shared" si="36"/>
        <v>0</v>
      </c>
      <c r="J45" s="98">
        <f>IF($F45=0,0,IF($B45=FALSE,ROUND($F45/$I45,4),
IF(AND($B45=TRUE,C45=0,ROUND($F45/$I45,4)&gt;=0.4),MIN(1,ROUND(($F45/$I45)*'FEDERAL RATES (HIDDEN)'!$C$2,4)),
IF(AND($B45=TRUE,C45=0,ROUND($F45/$I45,4)&lt;0.4),ROUND($F45/$I45,4),
IF(ROUND((SUMIFS($F:$F,$B:$B,TRUE,$C:$C,$C45)/SUMIFS($I:$I,$B:$B,TRUE,$C:$C,$C45)),4)&gt;=0.4,
MIN(1,ROUND((SUMIFS($F:$F,$B:$B,TRUE,$C:$C,$C45)/SUMIFS($I:$I,$B:$B,TRUE,$C:$C,$C45))*'FEDERAL RATES (HIDDEN)'!$C$2,4)),
ROUND((SUMIFS($F:$F,$B:$B,TRUE,$C:$C,$C45)/SUMIFS($I:$I,$B:$B,TRUE,$C:$C,$C45)),4))))))</f>
        <v>0</v>
      </c>
      <c r="K45" s="89">
        <f t="shared" si="4"/>
        <v>0</v>
      </c>
      <c r="L45" s="99">
        <f t="shared" si="5"/>
        <v>0</v>
      </c>
      <c r="M45" s="68">
        <v>1</v>
      </c>
      <c r="N45" s="87">
        <f t="shared" si="39"/>
        <v>0</v>
      </c>
      <c r="O45" s="68"/>
      <c r="P45" s="38">
        <f t="shared" si="6"/>
        <v>0</v>
      </c>
      <c r="Q45" s="38">
        <f t="shared" si="7"/>
        <v>0</v>
      </c>
      <c r="R45" s="38">
        <f t="shared" si="8"/>
        <v>0</v>
      </c>
      <c r="S45" s="87">
        <f t="shared" si="9"/>
        <v>0</v>
      </c>
      <c r="T45" s="69"/>
      <c r="U45" s="38">
        <f t="shared" si="10"/>
        <v>0</v>
      </c>
      <c r="V45" s="38">
        <f t="shared" si="11"/>
        <v>0</v>
      </c>
      <c r="W45" s="38">
        <f t="shared" si="12"/>
        <v>0</v>
      </c>
      <c r="X45" s="87">
        <f t="shared" si="13"/>
        <v>0</v>
      </c>
      <c r="Y45" s="69"/>
      <c r="Z45" s="38">
        <f t="shared" si="14"/>
        <v>0</v>
      </c>
      <c r="AA45" s="38">
        <f t="shared" si="15"/>
        <v>0</v>
      </c>
      <c r="AB45" s="38">
        <f t="shared" si="16"/>
        <v>0</v>
      </c>
      <c r="AC45" s="87">
        <f t="shared" si="17"/>
        <v>0</v>
      </c>
      <c r="AD45" s="69"/>
      <c r="AE45" s="38">
        <f t="shared" si="18"/>
        <v>0</v>
      </c>
      <c r="AF45" s="38">
        <f t="shared" si="19"/>
        <v>0</v>
      </c>
      <c r="AG45" s="38">
        <f t="shared" si="20"/>
        <v>0</v>
      </c>
      <c r="AH45" s="87">
        <f t="shared" si="21"/>
        <v>0</v>
      </c>
      <c r="AI45" s="69"/>
      <c r="AJ45" s="39">
        <f t="shared" si="22"/>
        <v>0</v>
      </c>
      <c r="AK45" s="106"/>
      <c r="AL45" s="91"/>
      <c r="AM45" s="107"/>
      <c r="AN45" s="106"/>
      <c r="AO45" s="91"/>
      <c r="AP45" s="107"/>
      <c r="AQ45" s="106"/>
      <c r="AR45" s="91"/>
      <c r="AS45" s="107"/>
      <c r="AT45" s="106"/>
      <c r="AU45" s="91"/>
      <c r="AV45" s="107"/>
      <c r="AW45" s="106"/>
      <c r="AX45" s="107"/>
      <c r="AY45" s="106"/>
      <c r="AZ45" s="107"/>
      <c r="BA45" s="108"/>
      <c r="BB45" s="106"/>
      <c r="BC45" s="91"/>
      <c r="BD45" s="91"/>
      <c r="BE45" s="91"/>
      <c r="BF45" s="107"/>
      <c r="BG45" s="70"/>
      <c r="BH45" s="61"/>
      <c r="BI45" s="38">
        <f xml:space="preserve">
(P45*(2/3))+
(X45*(1/3))+
(AC45)+
(AH45)+
((AJ45)/(AZ45+'FEDERAL RATES (HIDDEN)'!$C$20))</f>
        <v>0</v>
      </c>
      <c r="BJ45" s="65"/>
      <c r="BK45" s="63">
        <f t="shared" si="37"/>
        <v>0</v>
      </c>
      <c r="BL45" s="88" t="str">
        <f>IF(AND(BH45="CONVENTIONAL",$BI45&gt;='MPLH COMPS'!$B$3,$BI45&lt;='MPLH COMPS'!$C$3),'MPLH COMPS'!$D$3&amp;" - "&amp;'MPLH COMPS'!$E$3,
IF(AND(BH45="CONVENTIONAL",$BI45&gt;='MPLH COMPS'!$B$4,$BI45&lt;='MPLH COMPS'!$C$4),'MPLH COMPS'!$D$4&amp;" - "&amp;'MPLH COMPS'!$E$4,
IF(AND(BH45="CONVENTIONAL",$BI45&gt;='MPLH COMPS'!$B$5,$BI45&lt;='MPLH COMPS'!$C$5),'MPLH COMPS'!$D$5&amp;" - "&amp;'MPLH COMPS'!$E$5,
IF(AND(BH45="CONVENTIONAL",$BI45&gt;='MPLH COMPS'!$B$6,$BI45&lt;='MPLH COMPS'!$C$6),'MPLH COMPS'!$D$6&amp;" - "&amp;'MPLH COMPS'!$E$6,
IF(AND(BH45="CONVENTIONAL",$BI45&gt;='MPLH COMPS'!$B$7,$BI45&lt;='MPLH COMPS'!$C$7),'MPLH COMPS'!$D$7&amp;" - "&amp;'MPLH COMPS'!$E$7,
IF(AND(BH45="CONVENTIONAL",$BI45&gt;='MPLH COMPS'!$B$8,$BI45&lt;='MPLH COMPS'!$C$8),'MPLH COMPS'!$D$8&amp;" - "&amp;'MPLH COMPS'!$E$8,
IF(AND(BH45="CONVENTIONAL",$BI45&gt;='MPLH COMPS'!$B$9,$BI45&lt;='MPLH COMPS'!$C$9),'MPLH COMPS'!$D$9&amp;" - "&amp;'MPLH COMPS'!$E$9,
IF(AND(BH45="CONVENTIONAL",$BI45&gt;='MPLH COMPS'!$B$10,$BI45&lt;='MPLH COMPS'!$C$10),'MPLH COMPS'!$D$10&amp;" - "&amp;'MPLH COMPS'!$E$10,
IF(AND(BH45="CONVENTIONAL",$BI45&gt;='MPLH COMPS'!$B$11,$BI45&lt;='MPLH COMPS'!$C$11),'MPLH COMPS'!$D$11&amp;" - "&amp;'MPLH COMPS'!$E$11,
IF(AND(BH45="CONVENTIONAL",$BI45&gt;='MPLH COMPS'!$B$12,$BI45&lt;='MPLH COMPS'!$C$12),'MPLH COMPS'!$D$12&amp;" - "&amp;'MPLH COMPS'!$E$12,
IF(AND(BH45="CONVENTIONAL",$BI45&gt;='MPLH COMPS'!$B$13,$BI45&lt;='MPLH COMPS'!$C$13),'MPLH COMPS'!$D$13&amp;" - "&amp;'MPLH COMPS'!$E$13,
IF(AND(BH45="CONVENIENCE",$BI45&gt;='MPLH COMPS'!$B$3,$BI45&lt;='MPLH COMPS'!$C$3),'MPLH COMPS'!$F$3&amp;" - "&amp;'MPLH COMPS'!$G$3,
IF(AND(BH45="CONVENIENCE",$BI45&gt;='MPLH COMPS'!$B$4,$BI45&lt;='MPLH COMPS'!$C$4),'MPLH COMPS'!$F$4&amp;" - "&amp;'MPLH COMPS'!$G$4,
IF(AND(BH45="CONVENIENCE",$BI45&gt;='MPLH COMPS'!$B$5,$BI45&lt;='MPLH COMPS'!$C$5),'MPLH COMPS'!$F$5&amp;" - "&amp;'MPLH COMPS'!$G$5,
IF(AND(BH45="CONVENIENCE",$BI45&gt;='MPLH COMPS'!$B$6,$BI45&lt;='MPLH COMPS'!$C$6),'MPLH COMPS'!$F$6&amp;" - "&amp;'MPLH COMPS'!$G$6,
IF(AND(BH45="CONVENIENCE",$BI45&gt;='MPLH COMPS'!$B$7,$BI45&lt;='MPLH COMPS'!$C$7),'MPLH COMPS'!$F$7&amp;" - "&amp;'MPLH COMPS'!$G$7,
IF(AND(BH45="CONVENIENCE",$BI45&gt;='MPLH COMPS'!$B$8,$BI45&lt;='MPLH COMPS'!$C$8),'MPLH COMPS'!$F$8&amp;" - "&amp;'MPLH COMPS'!$G$8,
IF(AND(BH45="CONVENIENCE",$BI45&gt;='MPLH COMPS'!$B$9,$BI45&lt;='MPLH COMPS'!$C$9),'MPLH COMPS'!$F$9&amp;" - "&amp;'MPLH COMPS'!$G$9,
IF(AND(BH45="CONVENIENCE",$BI45&gt;='MPLH COMPS'!$B$10,$BI45&lt;='MPLH COMPS'!$C$10),'MPLH COMPS'!$F$10&amp;" - "&amp;'MPLH COMPS'!$G$10,
IF(AND(BH45="CONVENIENCE",$BI45&gt;='MPLH COMPS'!$B$11,$BI45&lt;='MPLH COMPS'!$C$11),'MPLH COMPS'!$F$11&amp;" - "&amp;'MPLH COMPS'!$G$11,
IF(AND(BH45="CONVENIENCE",$BI45&gt;='MPLH COMPS'!$B$12,$BI45&lt;='MPLH COMPS'!$C$12),'MPLH COMPS'!$F$12&amp;" - "&amp;'MPLH COMPS'!$G$12,
IF(AND(BH45="CONVENIENCE",$BI45&gt;='MPLH COMPS'!$B$13,$BI45&lt;='MPLH COMPS'!$C$13),'MPLH COMPS'!$F$13&amp;" - "&amp;'MPLH COMPS'!$G$13,
""))))))))))))))))))))))</f>
        <v/>
      </c>
      <c r="BM45" s="31"/>
      <c r="BN45" s="113"/>
      <c r="BO45" s="115">
        <f t="shared" si="23"/>
        <v>0</v>
      </c>
      <c r="BP45" s="117">
        <f t="shared" si="24"/>
        <v>0</v>
      </c>
      <c r="BQ45" s="117">
        <f t="shared" si="25"/>
        <v>0</v>
      </c>
      <c r="BR45" s="116">
        <f t="shared" si="26"/>
        <v>0</v>
      </c>
      <c r="BS45" s="115">
        <f t="shared" si="27"/>
        <v>0</v>
      </c>
      <c r="BT45" s="117">
        <f t="shared" si="28"/>
        <v>0</v>
      </c>
      <c r="BU45" s="116">
        <f t="shared" si="29"/>
        <v>0</v>
      </c>
      <c r="BV45" s="115">
        <f t="shared" si="30"/>
        <v>0</v>
      </c>
      <c r="BW45" s="117">
        <f t="shared" si="31"/>
        <v>0</v>
      </c>
      <c r="BX45" s="116">
        <f t="shared" si="34"/>
        <v>0</v>
      </c>
      <c r="BY45" s="118">
        <f t="shared" si="38"/>
        <v>0</v>
      </c>
    </row>
    <row r="46" spans="1:77" ht="20.75" customHeight="1" x14ac:dyDescent="0.2">
      <c r="A46" s="74" t="s">
        <v>116</v>
      </c>
      <c r="B46" s="120" t="b">
        <v>0</v>
      </c>
      <c r="C46" s="75"/>
      <c r="D46" s="159">
        <f t="shared" si="35"/>
        <v>0</v>
      </c>
      <c r="E46" s="96"/>
      <c r="F46" s="76"/>
      <c r="G46" s="77"/>
      <c r="H46" s="77"/>
      <c r="I46" s="39">
        <f t="shared" si="36"/>
        <v>0</v>
      </c>
      <c r="J46" s="98">
        <f>IF($F46=0,0,IF($B46=FALSE,ROUND($F46/$I46,4),
IF(AND($B46=TRUE,C46=0,ROUND($F46/$I46,4)&gt;=0.4),MIN(1,ROUND(($F46/$I46)*'FEDERAL RATES (HIDDEN)'!$C$2,4)),
IF(AND($B46=TRUE,C46=0,ROUND($F46/$I46,4)&lt;0.4),ROUND($F46/$I46,4),
IF(ROUND((SUMIFS($F:$F,$B:$B,TRUE,$C:$C,$C46)/SUMIFS($I:$I,$B:$B,TRUE,$C:$C,$C46)),4)&gt;=0.4,
MIN(1,ROUND((SUMIFS($F:$F,$B:$B,TRUE,$C:$C,$C46)/SUMIFS($I:$I,$B:$B,TRUE,$C:$C,$C46))*'FEDERAL RATES (HIDDEN)'!$C$2,4)),
ROUND((SUMIFS($F:$F,$B:$B,TRUE,$C:$C,$C46)/SUMIFS($I:$I,$B:$B,TRUE,$C:$C,$C46)),4))))))</f>
        <v>0</v>
      </c>
      <c r="K46" s="89">
        <f t="shared" si="4"/>
        <v>0</v>
      </c>
      <c r="L46" s="99">
        <f t="shared" si="5"/>
        <v>0</v>
      </c>
      <c r="M46" s="68">
        <v>1</v>
      </c>
      <c r="N46" s="87">
        <f t="shared" si="39"/>
        <v>0</v>
      </c>
      <c r="O46" s="68"/>
      <c r="P46" s="38">
        <f t="shared" si="6"/>
        <v>0</v>
      </c>
      <c r="Q46" s="38">
        <f t="shared" si="7"/>
        <v>0</v>
      </c>
      <c r="R46" s="38">
        <f t="shared" si="8"/>
        <v>0</v>
      </c>
      <c r="S46" s="87">
        <f t="shared" si="9"/>
        <v>0</v>
      </c>
      <c r="T46" s="69"/>
      <c r="U46" s="38">
        <f t="shared" si="10"/>
        <v>0</v>
      </c>
      <c r="V46" s="38">
        <f t="shared" si="11"/>
        <v>0</v>
      </c>
      <c r="W46" s="38">
        <f t="shared" si="12"/>
        <v>0</v>
      </c>
      <c r="X46" s="87">
        <f t="shared" si="13"/>
        <v>0</v>
      </c>
      <c r="Y46" s="69"/>
      <c r="Z46" s="38">
        <f t="shared" si="14"/>
        <v>0</v>
      </c>
      <c r="AA46" s="38">
        <f t="shared" si="15"/>
        <v>0</v>
      </c>
      <c r="AB46" s="38">
        <f t="shared" si="16"/>
        <v>0</v>
      </c>
      <c r="AC46" s="87">
        <f t="shared" si="17"/>
        <v>0</v>
      </c>
      <c r="AD46" s="69"/>
      <c r="AE46" s="38">
        <f t="shared" si="18"/>
        <v>0</v>
      </c>
      <c r="AF46" s="38">
        <f t="shared" si="19"/>
        <v>0</v>
      </c>
      <c r="AG46" s="38">
        <f t="shared" si="20"/>
        <v>0</v>
      </c>
      <c r="AH46" s="87">
        <f t="shared" si="21"/>
        <v>0</v>
      </c>
      <c r="AI46" s="69"/>
      <c r="AJ46" s="39">
        <f t="shared" si="22"/>
        <v>0</v>
      </c>
      <c r="AK46" s="106"/>
      <c r="AL46" s="91"/>
      <c r="AM46" s="107"/>
      <c r="AN46" s="106"/>
      <c r="AO46" s="91"/>
      <c r="AP46" s="107"/>
      <c r="AQ46" s="106"/>
      <c r="AR46" s="91"/>
      <c r="AS46" s="107"/>
      <c r="AT46" s="106"/>
      <c r="AU46" s="91"/>
      <c r="AV46" s="107"/>
      <c r="AW46" s="106"/>
      <c r="AX46" s="107"/>
      <c r="AY46" s="106"/>
      <c r="AZ46" s="107"/>
      <c r="BA46" s="108"/>
      <c r="BB46" s="106"/>
      <c r="BC46" s="91"/>
      <c r="BD46" s="91"/>
      <c r="BE46" s="91"/>
      <c r="BF46" s="107"/>
      <c r="BG46" s="70"/>
      <c r="BH46" s="61"/>
      <c r="BI46" s="38">
        <f xml:space="preserve">
(P46*(2/3))+
(X46*(1/3))+
(AC46)+
(AH46)+
((AJ46)/(AZ46+'FEDERAL RATES (HIDDEN)'!$C$20))</f>
        <v>0</v>
      </c>
      <c r="BJ46" s="65"/>
      <c r="BK46" s="63">
        <f t="shared" si="37"/>
        <v>0</v>
      </c>
      <c r="BL46" s="88" t="str">
        <f>IF(AND(BH46="CONVENTIONAL",$BI46&gt;='MPLH COMPS'!$B$3,$BI46&lt;='MPLH COMPS'!$C$3),'MPLH COMPS'!$D$3&amp;" - "&amp;'MPLH COMPS'!$E$3,
IF(AND(BH46="CONVENTIONAL",$BI46&gt;='MPLH COMPS'!$B$4,$BI46&lt;='MPLH COMPS'!$C$4),'MPLH COMPS'!$D$4&amp;" - "&amp;'MPLH COMPS'!$E$4,
IF(AND(BH46="CONVENTIONAL",$BI46&gt;='MPLH COMPS'!$B$5,$BI46&lt;='MPLH COMPS'!$C$5),'MPLH COMPS'!$D$5&amp;" - "&amp;'MPLH COMPS'!$E$5,
IF(AND(BH46="CONVENTIONAL",$BI46&gt;='MPLH COMPS'!$B$6,$BI46&lt;='MPLH COMPS'!$C$6),'MPLH COMPS'!$D$6&amp;" - "&amp;'MPLH COMPS'!$E$6,
IF(AND(BH46="CONVENTIONAL",$BI46&gt;='MPLH COMPS'!$B$7,$BI46&lt;='MPLH COMPS'!$C$7),'MPLH COMPS'!$D$7&amp;" - "&amp;'MPLH COMPS'!$E$7,
IF(AND(BH46="CONVENTIONAL",$BI46&gt;='MPLH COMPS'!$B$8,$BI46&lt;='MPLH COMPS'!$C$8),'MPLH COMPS'!$D$8&amp;" - "&amp;'MPLH COMPS'!$E$8,
IF(AND(BH46="CONVENTIONAL",$BI46&gt;='MPLH COMPS'!$B$9,$BI46&lt;='MPLH COMPS'!$C$9),'MPLH COMPS'!$D$9&amp;" - "&amp;'MPLH COMPS'!$E$9,
IF(AND(BH46="CONVENTIONAL",$BI46&gt;='MPLH COMPS'!$B$10,$BI46&lt;='MPLH COMPS'!$C$10),'MPLH COMPS'!$D$10&amp;" - "&amp;'MPLH COMPS'!$E$10,
IF(AND(BH46="CONVENTIONAL",$BI46&gt;='MPLH COMPS'!$B$11,$BI46&lt;='MPLH COMPS'!$C$11),'MPLH COMPS'!$D$11&amp;" - "&amp;'MPLH COMPS'!$E$11,
IF(AND(BH46="CONVENTIONAL",$BI46&gt;='MPLH COMPS'!$B$12,$BI46&lt;='MPLH COMPS'!$C$12),'MPLH COMPS'!$D$12&amp;" - "&amp;'MPLH COMPS'!$E$12,
IF(AND(BH46="CONVENTIONAL",$BI46&gt;='MPLH COMPS'!$B$13,$BI46&lt;='MPLH COMPS'!$C$13),'MPLH COMPS'!$D$13&amp;" - "&amp;'MPLH COMPS'!$E$13,
IF(AND(BH46="CONVENIENCE",$BI46&gt;='MPLH COMPS'!$B$3,$BI46&lt;='MPLH COMPS'!$C$3),'MPLH COMPS'!$F$3&amp;" - "&amp;'MPLH COMPS'!$G$3,
IF(AND(BH46="CONVENIENCE",$BI46&gt;='MPLH COMPS'!$B$4,$BI46&lt;='MPLH COMPS'!$C$4),'MPLH COMPS'!$F$4&amp;" - "&amp;'MPLH COMPS'!$G$4,
IF(AND(BH46="CONVENIENCE",$BI46&gt;='MPLH COMPS'!$B$5,$BI46&lt;='MPLH COMPS'!$C$5),'MPLH COMPS'!$F$5&amp;" - "&amp;'MPLH COMPS'!$G$5,
IF(AND(BH46="CONVENIENCE",$BI46&gt;='MPLH COMPS'!$B$6,$BI46&lt;='MPLH COMPS'!$C$6),'MPLH COMPS'!$F$6&amp;" - "&amp;'MPLH COMPS'!$G$6,
IF(AND(BH46="CONVENIENCE",$BI46&gt;='MPLH COMPS'!$B$7,$BI46&lt;='MPLH COMPS'!$C$7),'MPLH COMPS'!$F$7&amp;" - "&amp;'MPLH COMPS'!$G$7,
IF(AND(BH46="CONVENIENCE",$BI46&gt;='MPLH COMPS'!$B$8,$BI46&lt;='MPLH COMPS'!$C$8),'MPLH COMPS'!$F$8&amp;" - "&amp;'MPLH COMPS'!$G$8,
IF(AND(BH46="CONVENIENCE",$BI46&gt;='MPLH COMPS'!$B$9,$BI46&lt;='MPLH COMPS'!$C$9),'MPLH COMPS'!$F$9&amp;" - "&amp;'MPLH COMPS'!$G$9,
IF(AND(BH46="CONVENIENCE",$BI46&gt;='MPLH COMPS'!$B$10,$BI46&lt;='MPLH COMPS'!$C$10),'MPLH COMPS'!$F$10&amp;" - "&amp;'MPLH COMPS'!$G$10,
IF(AND(BH46="CONVENIENCE",$BI46&gt;='MPLH COMPS'!$B$11,$BI46&lt;='MPLH COMPS'!$C$11),'MPLH COMPS'!$F$11&amp;" - "&amp;'MPLH COMPS'!$G$11,
IF(AND(BH46="CONVENIENCE",$BI46&gt;='MPLH COMPS'!$B$12,$BI46&lt;='MPLH COMPS'!$C$12),'MPLH COMPS'!$F$12&amp;" - "&amp;'MPLH COMPS'!$G$12,
IF(AND(BH46="CONVENIENCE",$BI46&gt;='MPLH COMPS'!$B$13,$BI46&lt;='MPLH COMPS'!$C$13),'MPLH COMPS'!$F$13&amp;" - "&amp;'MPLH COMPS'!$G$13,
""))))))))))))))))))))))</f>
        <v/>
      </c>
      <c r="BM46" s="31"/>
      <c r="BN46" s="113"/>
      <c r="BO46" s="115">
        <f t="shared" si="23"/>
        <v>0</v>
      </c>
      <c r="BP46" s="117">
        <f t="shared" si="24"/>
        <v>0</v>
      </c>
      <c r="BQ46" s="117">
        <f t="shared" si="25"/>
        <v>0</v>
      </c>
      <c r="BR46" s="116">
        <f t="shared" si="26"/>
        <v>0</v>
      </c>
      <c r="BS46" s="115">
        <f t="shared" si="27"/>
        <v>0</v>
      </c>
      <c r="BT46" s="117">
        <f t="shared" si="28"/>
        <v>0</v>
      </c>
      <c r="BU46" s="116">
        <f t="shared" si="29"/>
        <v>0</v>
      </c>
      <c r="BV46" s="115">
        <f t="shared" si="30"/>
        <v>0</v>
      </c>
      <c r="BW46" s="117">
        <f t="shared" si="31"/>
        <v>0</v>
      </c>
      <c r="BX46" s="116">
        <f t="shared" si="34"/>
        <v>0</v>
      </c>
      <c r="BY46" s="118">
        <f t="shared" si="38"/>
        <v>0</v>
      </c>
    </row>
    <row r="47" spans="1:77" ht="20.75" customHeight="1" x14ac:dyDescent="0.2">
      <c r="A47" s="74" t="s">
        <v>117</v>
      </c>
      <c r="B47" s="120" t="b">
        <v>0</v>
      </c>
      <c r="C47" s="75"/>
      <c r="D47" s="159">
        <f t="shared" si="35"/>
        <v>0</v>
      </c>
      <c r="E47" s="96"/>
      <c r="F47" s="76"/>
      <c r="G47" s="77"/>
      <c r="H47" s="77"/>
      <c r="I47" s="39">
        <f t="shared" si="36"/>
        <v>0</v>
      </c>
      <c r="J47" s="98">
        <f>IF($F47=0,0,IF($B47=FALSE,ROUND($F47/$I47,4),
IF(AND($B47=TRUE,C47=0,ROUND($F47/$I47,4)&gt;=0.4),MIN(1,ROUND(($F47/$I47)*'FEDERAL RATES (HIDDEN)'!$C$2,4)),
IF(AND($B47=TRUE,C47=0,ROUND($F47/$I47,4)&lt;0.4),ROUND($F47/$I47,4),
IF(ROUND((SUMIFS($F:$F,$B:$B,TRUE,$C:$C,$C47)/SUMIFS($I:$I,$B:$B,TRUE,$C:$C,$C47)),4)&gt;=0.4,
MIN(1,ROUND((SUMIFS($F:$F,$B:$B,TRUE,$C:$C,$C47)/SUMIFS($I:$I,$B:$B,TRUE,$C:$C,$C47))*'FEDERAL RATES (HIDDEN)'!$C$2,4)),
ROUND((SUMIFS($F:$F,$B:$B,TRUE,$C:$C,$C47)/SUMIFS($I:$I,$B:$B,TRUE,$C:$C,$C47)),4))))))</f>
        <v>0</v>
      </c>
      <c r="K47" s="89">
        <f t="shared" si="4"/>
        <v>0</v>
      </c>
      <c r="L47" s="99">
        <f t="shared" si="5"/>
        <v>0</v>
      </c>
      <c r="M47" s="68">
        <v>1</v>
      </c>
      <c r="N47" s="87">
        <f t="shared" si="39"/>
        <v>0</v>
      </c>
      <c r="O47" s="68"/>
      <c r="P47" s="38">
        <f t="shared" si="6"/>
        <v>0</v>
      </c>
      <c r="Q47" s="38">
        <f t="shared" si="7"/>
        <v>0</v>
      </c>
      <c r="R47" s="38">
        <f t="shared" si="8"/>
        <v>0</v>
      </c>
      <c r="S47" s="87">
        <f t="shared" si="9"/>
        <v>0</v>
      </c>
      <c r="T47" s="69"/>
      <c r="U47" s="38">
        <f t="shared" si="10"/>
        <v>0</v>
      </c>
      <c r="V47" s="38">
        <f t="shared" si="11"/>
        <v>0</v>
      </c>
      <c r="W47" s="38">
        <f t="shared" si="12"/>
        <v>0</v>
      </c>
      <c r="X47" s="87">
        <f t="shared" si="13"/>
        <v>0</v>
      </c>
      <c r="Y47" s="69"/>
      <c r="Z47" s="38">
        <f t="shared" si="14"/>
        <v>0</v>
      </c>
      <c r="AA47" s="38">
        <f t="shared" si="15"/>
        <v>0</v>
      </c>
      <c r="AB47" s="38">
        <f t="shared" si="16"/>
        <v>0</v>
      </c>
      <c r="AC47" s="87">
        <f t="shared" si="17"/>
        <v>0</v>
      </c>
      <c r="AD47" s="69"/>
      <c r="AE47" s="38">
        <f t="shared" si="18"/>
        <v>0</v>
      </c>
      <c r="AF47" s="38">
        <f t="shared" si="19"/>
        <v>0</v>
      </c>
      <c r="AG47" s="38">
        <f t="shared" si="20"/>
        <v>0</v>
      </c>
      <c r="AH47" s="87">
        <f t="shared" si="21"/>
        <v>0</v>
      </c>
      <c r="AI47" s="69"/>
      <c r="AJ47" s="39">
        <f t="shared" si="22"/>
        <v>0</v>
      </c>
      <c r="AK47" s="106"/>
      <c r="AL47" s="91"/>
      <c r="AM47" s="107"/>
      <c r="AN47" s="106"/>
      <c r="AO47" s="91"/>
      <c r="AP47" s="107"/>
      <c r="AQ47" s="106"/>
      <c r="AR47" s="91"/>
      <c r="AS47" s="107"/>
      <c r="AT47" s="106"/>
      <c r="AU47" s="91"/>
      <c r="AV47" s="107"/>
      <c r="AW47" s="106"/>
      <c r="AX47" s="107"/>
      <c r="AY47" s="106"/>
      <c r="AZ47" s="107"/>
      <c r="BA47" s="108"/>
      <c r="BB47" s="106"/>
      <c r="BC47" s="91"/>
      <c r="BD47" s="91"/>
      <c r="BE47" s="91"/>
      <c r="BF47" s="107"/>
      <c r="BG47" s="70"/>
      <c r="BH47" s="61"/>
      <c r="BI47" s="38">
        <f xml:space="preserve">
(P47*(2/3))+
(X47*(1/3))+
(AC47)+
(AH47)+
((AJ47)/(AZ47+'FEDERAL RATES (HIDDEN)'!$C$20))</f>
        <v>0</v>
      </c>
      <c r="BJ47" s="65"/>
      <c r="BK47" s="63">
        <f t="shared" si="37"/>
        <v>0</v>
      </c>
      <c r="BL47" s="88" t="str">
        <f>IF(AND(BH47="CONVENTIONAL",$BI47&gt;='MPLH COMPS'!$B$3,$BI47&lt;='MPLH COMPS'!$C$3),'MPLH COMPS'!$D$3&amp;" - "&amp;'MPLH COMPS'!$E$3,
IF(AND(BH47="CONVENTIONAL",$BI47&gt;='MPLH COMPS'!$B$4,$BI47&lt;='MPLH COMPS'!$C$4),'MPLH COMPS'!$D$4&amp;" - "&amp;'MPLH COMPS'!$E$4,
IF(AND(BH47="CONVENTIONAL",$BI47&gt;='MPLH COMPS'!$B$5,$BI47&lt;='MPLH COMPS'!$C$5),'MPLH COMPS'!$D$5&amp;" - "&amp;'MPLH COMPS'!$E$5,
IF(AND(BH47="CONVENTIONAL",$BI47&gt;='MPLH COMPS'!$B$6,$BI47&lt;='MPLH COMPS'!$C$6),'MPLH COMPS'!$D$6&amp;" - "&amp;'MPLH COMPS'!$E$6,
IF(AND(BH47="CONVENTIONAL",$BI47&gt;='MPLH COMPS'!$B$7,$BI47&lt;='MPLH COMPS'!$C$7),'MPLH COMPS'!$D$7&amp;" - "&amp;'MPLH COMPS'!$E$7,
IF(AND(BH47="CONVENTIONAL",$BI47&gt;='MPLH COMPS'!$B$8,$BI47&lt;='MPLH COMPS'!$C$8),'MPLH COMPS'!$D$8&amp;" - "&amp;'MPLH COMPS'!$E$8,
IF(AND(BH47="CONVENTIONAL",$BI47&gt;='MPLH COMPS'!$B$9,$BI47&lt;='MPLH COMPS'!$C$9),'MPLH COMPS'!$D$9&amp;" - "&amp;'MPLH COMPS'!$E$9,
IF(AND(BH47="CONVENTIONAL",$BI47&gt;='MPLH COMPS'!$B$10,$BI47&lt;='MPLH COMPS'!$C$10),'MPLH COMPS'!$D$10&amp;" - "&amp;'MPLH COMPS'!$E$10,
IF(AND(BH47="CONVENTIONAL",$BI47&gt;='MPLH COMPS'!$B$11,$BI47&lt;='MPLH COMPS'!$C$11),'MPLH COMPS'!$D$11&amp;" - "&amp;'MPLH COMPS'!$E$11,
IF(AND(BH47="CONVENTIONAL",$BI47&gt;='MPLH COMPS'!$B$12,$BI47&lt;='MPLH COMPS'!$C$12),'MPLH COMPS'!$D$12&amp;" - "&amp;'MPLH COMPS'!$E$12,
IF(AND(BH47="CONVENTIONAL",$BI47&gt;='MPLH COMPS'!$B$13,$BI47&lt;='MPLH COMPS'!$C$13),'MPLH COMPS'!$D$13&amp;" - "&amp;'MPLH COMPS'!$E$13,
IF(AND(BH47="CONVENIENCE",$BI47&gt;='MPLH COMPS'!$B$3,$BI47&lt;='MPLH COMPS'!$C$3),'MPLH COMPS'!$F$3&amp;" - "&amp;'MPLH COMPS'!$G$3,
IF(AND(BH47="CONVENIENCE",$BI47&gt;='MPLH COMPS'!$B$4,$BI47&lt;='MPLH COMPS'!$C$4),'MPLH COMPS'!$F$4&amp;" - "&amp;'MPLH COMPS'!$G$4,
IF(AND(BH47="CONVENIENCE",$BI47&gt;='MPLH COMPS'!$B$5,$BI47&lt;='MPLH COMPS'!$C$5),'MPLH COMPS'!$F$5&amp;" - "&amp;'MPLH COMPS'!$G$5,
IF(AND(BH47="CONVENIENCE",$BI47&gt;='MPLH COMPS'!$B$6,$BI47&lt;='MPLH COMPS'!$C$6),'MPLH COMPS'!$F$6&amp;" - "&amp;'MPLH COMPS'!$G$6,
IF(AND(BH47="CONVENIENCE",$BI47&gt;='MPLH COMPS'!$B$7,$BI47&lt;='MPLH COMPS'!$C$7),'MPLH COMPS'!$F$7&amp;" - "&amp;'MPLH COMPS'!$G$7,
IF(AND(BH47="CONVENIENCE",$BI47&gt;='MPLH COMPS'!$B$8,$BI47&lt;='MPLH COMPS'!$C$8),'MPLH COMPS'!$F$8&amp;" - "&amp;'MPLH COMPS'!$G$8,
IF(AND(BH47="CONVENIENCE",$BI47&gt;='MPLH COMPS'!$B$9,$BI47&lt;='MPLH COMPS'!$C$9),'MPLH COMPS'!$F$9&amp;" - "&amp;'MPLH COMPS'!$G$9,
IF(AND(BH47="CONVENIENCE",$BI47&gt;='MPLH COMPS'!$B$10,$BI47&lt;='MPLH COMPS'!$C$10),'MPLH COMPS'!$F$10&amp;" - "&amp;'MPLH COMPS'!$G$10,
IF(AND(BH47="CONVENIENCE",$BI47&gt;='MPLH COMPS'!$B$11,$BI47&lt;='MPLH COMPS'!$C$11),'MPLH COMPS'!$F$11&amp;" - "&amp;'MPLH COMPS'!$G$11,
IF(AND(BH47="CONVENIENCE",$BI47&gt;='MPLH COMPS'!$B$12,$BI47&lt;='MPLH COMPS'!$C$12),'MPLH COMPS'!$F$12&amp;" - "&amp;'MPLH COMPS'!$G$12,
IF(AND(BH47="CONVENIENCE",$BI47&gt;='MPLH COMPS'!$B$13,$BI47&lt;='MPLH COMPS'!$C$13),'MPLH COMPS'!$F$13&amp;" - "&amp;'MPLH COMPS'!$G$13,
""))))))))))))))))))))))</f>
        <v/>
      </c>
      <c r="BM47" s="31"/>
      <c r="BN47" s="113"/>
      <c r="BO47" s="115">
        <f t="shared" si="23"/>
        <v>0</v>
      </c>
      <c r="BP47" s="117">
        <f t="shared" si="24"/>
        <v>0</v>
      </c>
      <c r="BQ47" s="117">
        <f t="shared" si="25"/>
        <v>0</v>
      </c>
      <c r="BR47" s="116">
        <f t="shared" si="26"/>
        <v>0</v>
      </c>
      <c r="BS47" s="115">
        <f t="shared" si="27"/>
        <v>0</v>
      </c>
      <c r="BT47" s="117">
        <f t="shared" si="28"/>
        <v>0</v>
      </c>
      <c r="BU47" s="116">
        <f t="shared" si="29"/>
        <v>0</v>
      </c>
      <c r="BV47" s="115">
        <f t="shared" si="30"/>
        <v>0</v>
      </c>
      <c r="BW47" s="117">
        <f t="shared" si="31"/>
        <v>0</v>
      </c>
      <c r="BX47" s="116">
        <f t="shared" si="34"/>
        <v>0</v>
      </c>
      <c r="BY47" s="118">
        <f t="shared" si="38"/>
        <v>0</v>
      </c>
    </row>
    <row r="48" spans="1:77" ht="20.75" customHeight="1" x14ac:dyDescent="0.2">
      <c r="A48" s="74" t="s">
        <v>118</v>
      </c>
      <c r="B48" s="120" t="b">
        <v>0</v>
      </c>
      <c r="C48" s="75"/>
      <c r="D48" s="159">
        <f t="shared" si="35"/>
        <v>0</v>
      </c>
      <c r="E48" s="96"/>
      <c r="F48" s="76"/>
      <c r="G48" s="77"/>
      <c r="H48" s="77"/>
      <c r="I48" s="39">
        <f t="shared" si="36"/>
        <v>0</v>
      </c>
      <c r="J48" s="98">
        <f>IF($F48=0,0,IF($B48=FALSE,ROUND($F48/$I48,4),
IF(AND($B48=TRUE,C48=0,ROUND($F48/$I48,4)&gt;=0.4),MIN(1,ROUND(($F48/$I48)*'FEDERAL RATES (HIDDEN)'!$C$2,4)),
IF(AND($B48=TRUE,C48=0,ROUND($F48/$I48,4)&lt;0.4),ROUND($F48/$I48,4),
IF(ROUND((SUMIFS($F:$F,$B:$B,TRUE,$C:$C,$C48)/SUMIFS($I:$I,$B:$B,TRUE,$C:$C,$C48)),4)&gt;=0.4,
MIN(1,ROUND((SUMIFS($F:$F,$B:$B,TRUE,$C:$C,$C48)/SUMIFS($I:$I,$B:$B,TRUE,$C:$C,$C48))*'FEDERAL RATES (HIDDEN)'!$C$2,4)),
ROUND((SUMIFS($F:$F,$B:$B,TRUE,$C:$C,$C48)/SUMIFS($I:$I,$B:$B,TRUE,$C:$C,$C48)),4))))))</f>
        <v>0</v>
      </c>
      <c r="K48" s="89">
        <f t="shared" si="4"/>
        <v>0</v>
      </c>
      <c r="L48" s="99">
        <f t="shared" si="5"/>
        <v>0</v>
      </c>
      <c r="M48" s="68">
        <v>1</v>
      </c>
      <c r="N48" s="87">
        <f t="shared" si="39"/>
        <v>0</v>
      </c>
      <c r="O48" s="68"/>
      <c r="P48" s="38">
        <f t="shared" si="6"/>
        <v>0</v>
      </c>
      <c r="Q48" s="38">
        <f t="shared" si="7"/>
        <v>0</v>
      </c>
      <c r="R48" s="38">
        <f t="shared" si="8"/>
        <v>0</v>
      </c>
      <c r="S48" s="87">
        <f t="shared" si="9"/>
        <v>0</v>
      </c>
      <c r="T48" s="69"/>
      <c r="U48" s="38">
        <f t="shared" si="10"/>
        <v>0</v>
      </c>
      <c r="V48" s="38">
        <f t="shared" si="11"/>
        <v>0</v>
      </c>
      <c r="W48" s="38">
        <f t="shared" si="12"/>
        <v>0</v>
      </c>
      <c r="X48" s="87">
        <f t="shared" si="13"/>
        <v>0</v>
      </c>
      <c r="Y48" s="69"/>
      <c r="Z48" s="38">
        <f t="shared" si="14"/>
        <v>0</v>
      </c>
      <c r="AA48" s="38">
        <f t="shared" si="15"/>
        <v>0</v>
      </c>
      <c r="AB48" s="38">
        <f t="shared" si="16"/>
        <v>0</v>
      </c>
      <c r="AC48" s="87">
        <f t="shared" si="17"/>
        <v>0</v>
      </c>
      <c r="AD48" s="69"/>
      <c r="AE48" s="38">
        <f t="shared" si="18"/>
        <v>0</v>
      </c>
      <c r="AF48" s="38">
        <f t="shared" si="19"/>
        <v>0</v>
      </c>
      <c r="AG48" s="38">
        <f t="shared" si="20"/>
        <v>0</v>
      </c>
      <c r="AH48" s="87">
        <f t="shared" si="21"/>
        <v>0</v>
      </c>
      <c r="AI48" s="69"/>
      <c r="AJ48" s="39">
        <f t="shared" si="22"/>
        <v>0</v>
      </c>
      <c r="AK48" s="106"/>
      <c r="AL48" s="91"/>
      <c r="AM48" s="107"/>
      <c r="AN48" s="106"/>
      <c r="AO48" s="91"/>
      <c r="AP48" s="107"/>
      <c r="AQ48" s="106"/>
      <c r="AR48" s="91"/>
      <c r="AS48" s="107"/>
      <c r="AT48" s="106"/>
      <c r="AU48" s="91"/>
      <c r="AV48" s="107"/>
      <c r="AW48" s="106"/>
      <c r="AX48" s="107"/>
      <c r="AY48" s="106"/>
      <c r="AZ48" s="107"/>
      <c r="BA48" s="108"/>
      <c r="BB48" s="106"/>
      <c r="BC48" s="91"/>
      <c r="BD48" s="91"/>
      <c r="BE48" s="91"/>
      <c r="BF48" s="107"/>
      <c r="BG48" s="70"/>
      <c r="BH48" s="61"/>
      <c r="BI48" s="38">
        <f xml:space="preserve">
(P48*(2/3))+
(X48*(1/3))+
(AC48)+
(AH48)+
((AJ48)/(AZ48+'FEDERAL RATES (HIDDEN)'!$C$20))</f>
        <v>0</v>
      </c>
      <c r="BJ48" s="65"/>
      <c r="BK48" s="63">
        <f t="shared" si="37"/>
        <v>0</v>
      </c>
      <c r="BL48" s="88" t="str">
        <f>IF(AND(BH48="CONVENTIONAL",$BI48&gt;='MPLH COMPS'!$B$3,$BI48&lt;='MPLH COMPS'!$C$3),'MPLH COMPS'!$D$3&amp;" - "&amp;'MPLH COMPS'!$E$3,
IF(AND(BH48="CONVENTIONAL",$BI48&gt;='MPLH COMPS'!$B$4,$BI48&lt;='MPLH COMPS'!$C$4),'MPLH COMPS'!$D$4&amp;" - "&amp;'MPLH COMPS'!$E$4,
IF(AND(BH48="CONVENTIONAL",$BI48&gt;='MPLH COMPS'!$B$5,$BI48&lt;='MPLH COMPS'!$C$5),'MPLH COMPS'!$D$5&amp;" - "&amp;'MPLH COMPS'!$E$5,
IF(AND(BH48="CONVENTIONAL",$BI48&gt;='MPLH COMPS'!$B$6,$BI48&lt;='MPLH COMPS'!$C$6),'MPLH COMPS'!$D$6&amp;" - "&amp;'MPLH COMPS'!$E$6,
IF(AND(BH48="CONVENTIONAL",$BI48&gt;='MPLH COMPS'!$B$7,$BI48&lt;='MPLH COMPS'!$C$7),'MPLH COMPS'!$D$7&amp;" - "&amp;'MPLH COMPS'!$E$7,
IF(AND(BH48="CONVENTIONAL",$BI48&gt;='MPLH COMPS'!$B$8,$BI48&lt;='MPLH COMPS'!$C$8),'MPLH COMPS'!$D$8&amp;" - "&amp;'MPLH COMPS'!$E$8,
IF(AND(BH48="CONVENTIONAL",$BI48&gt;='MPLH COMPS'!$B$9,$BI48&lt;='MPLH COMPS'!$C$9),'MPLH COMPS'!$D$9&amp;" - "&amp;'MPLH COMPS'!$E$9,
IF(AND(BH48="CONVENTIONAL",$BI48&gt;='MPLH COMPS'!$B$10,$BI48&lt;='MPLH COMPS'!$C$10),'MPLH COMPS'!$D$10&amp;" - "&amp;'MPLH COMPS'!$E$10,
IF(AND(BH48="CONVENTIONAL",$BI48&gt;='MPLH COMPS'!$B$11,$BI48&lt;='MPLH COMPS'!$C$11),'MPLH COMPS'!$D$11&amp;" - "&amp;'MPLH COMPS'!$E$11,
IF(AND(BH48="CONVENTIONAL",$BI48&gt;='MPLH COMPS'!$B$12,$BI48&lt;='MPLH COMPS'!$C$12),'MPLH COMPS'!$D$12&amp;" - "&amp;'MPLH COMPS'!$E$12,
IF(AND(BH48="CONVENTIONAL",$BI48&gt;='MPLH COMPS'!$B$13,$BI48&lt;='MPLH COMPS'!$C$13),'MPLH COMPS'!$D$13&amp;" - "&amp;'MPLH COMPS'!$E$13,
IF(AND(BH48="CONVENIENCE",$BI48&gt;='MPLH COMPS'!$B$3,$BI48&lt;='MPLH COMPS'!$C$3),'MPLH COMPS'!$F$3&amp;" - "&amp;'MPLH COMPS'!$G$3,
IF(AND(BH48="CONVENIENCE",$BI48&gt;='MPLH COMPS'!$B$4,$BI48&lt;='MPLH COMPS'!$C$4),'MPLH COMPS'!$F$4&amp;" - "&amp;'MPLH COMPS'!$G$4,
IF(AND(BH48="CONVENIENCE",$BI48&gt;='MPLH COMPS'!$B$5,$BI48&lt;='MPLH COMPS'!$C$5),'MPLH COMPS'!$F$5&amp;" - "&amp;'MPLH COMPS'!$G$5,
IF(AND(BH48="CONVENIENCE",$BI48&gt;='MPLH COMPS'!$B$6,$BI48&lt;='MPLH COMPS'!$C$6),'MPLH COMPS'!$F$6&amp;" - "&amp;'MPLH COMPS'!$G$6,
IF(AND(BH48="CONVENIENCE",$BI48&gt;='MPLH COMPS'!$B$7,$BI48&lt;='MPLH COMPS'!$C$7),'MPLH COMPS'!$F$7&amp;" - "&amp;'MPLH COMPS'!$G$7,
IF(AND(BH48="CONVENIENCE",$BI48&gt;='MPLH COMPS'!$B$8,$BI48&lt;='MPLH COMPS'!$C$8),'MPLH COMPS'!$F$8&amp;" - "&amp;'MPLH COMPS'!$G$8,
IF(AND(BH48="CONVENIENCE",$BI48&gt;='MPLH COMPS'!$B$9,$BI48&lt;='MPLH COMPS'!$C$9),'MPLH COMPS'!$F$9&amp;" - "&amp;'MPLH COMPS'!$G$9,
IF(AND(BH48="CONVENIENCE",$BI48&gt;='MPLH COMPS'!$B$10,$BI48&lt;='MPLH COMPS'!$C$10),'MPLH COMPS'!$F$10&amp;" - "&amp;'MPLH COMPS'!$G$10,
IF(AND(BH48="CONVENIENCE",$BI48&gt;='MPLH COMPS'!$B$11,$BI48&lt;='MPLH COMPS'!$C$11),'MPLH COMPS'!$F$11&amp;" - "&amp;'MPLH COMPS'!$G$11,
IF(AND(BH48="CONVENIENCE",$BI48&gt;='MPLH COMPS'!$B$12,$BI48&lt;='MPLH COMPS'!$C$12),'MPLH COMPS'!$F$12&amp;" - "&amp;'MPLH COMPS'!$G$12,
IF(AND(BH48="CONVENIENCE",$BI48&gt;='MPLH COMPS'!$B$13,$BI48&lt;='MPLH COMPS'!$C$13),'MPLH COMPS'!$F$13&amp;" - "&amp;'MPLH COMPS'!$G$13,
""))))))))))))))))))))))</f>
        <v/>
      </c>
      <c r="BM48" s="31"/>
      <c r="BN48" s="113"/>
      <c r="BO48" s="115">
        <f t="shared" si="23"/>
        <v>0</v>
      </c>
      <c r="BP48" s="117">
        <f t="shared" si="24"/>
        <v>0</v>
      </c>
      <c r="BQ48" s="117">
        <f t="shared" si="25"/>
        <v>0</v>
      </c>
      <c r="BR48" s="116">
        <f t="shared" si="26"/>
        <v>0</v>
      </c>
      <c r="BS48" s="115">
        <f t="shared" si="27"/>
        <v>0</v>
      </c>
      <c r="BT48" s="117">
        <f t="shared" si="28"/>
        <v>0</v>
      </c>
      <c r="BU48" s="116">
        <f t="shared" si="29"/>
        <v>0</v>
      </c>
      <c r="BV48" s="115">
        <f t="shared" si="30"/>
        <v>0</v>
      </c>
      <c r="BW48" s="117">
        <f t="shared" si="31"/>
        <v>0</v>
      </c>
      <c r="BX48" s="116">
        <f t="shared" si="34"/>
        <v>0</v>
      </c>
      <c r="BY48" s="118">
        <f t="shared" si="38"/>
        <v>0</v>
      </c>
    </row>
    <row r="49" spans="1:77" ht="20.75" customHeight="1" x14ac:dyDescent="0.2">
      <c r="A49" s="74" t="s">
        <v>119</v>
      </c>
      <c r="B49" s="120" t="b">
        <v>0</v>
      </c>
      <c r="C49" s="75"/>
      <c r="D49" s="159">
        <f t="shared" si="35"/>
        <v>0</v>
      </c>
      <c r="E49" s="96"/>
      <c r="F49" s="76"/>
      <c r="G49" s="77"/>
      <c r="H49" s="77"/>
      <c r="I49" s="39">
        <f t="shared" si="36"/>
        <v>0</v>
      </c>
      <c r="J49" s="98">
        <f>IF($F49=0,0,IF($B49=FALSE,ROUND($F49/$I49,4),
IF(AND($B49=TRUE,C49=0,ROUND($F49/$I49,4)&gt;=0.4),MIN(1,ROUND(($F49/$I49)*'FEDERAL RATES (HIDDEN)'!$C$2,4)),
IF(AND($B49=TRUE,C49=0,ROUND($F49/$I49,4)&lt;0.4),ROUND($F49/$I49,4),
IF(ROUND((SUMIFS($F:$F,$B:$B,TRUE,$C:$C,$C49)/SUMIFS($I:$I,$B:$B,TRUE,$C:$C,$C49)),4)&gt;=0.4,
MIN(1,ROUND((SUMIFS($F:$F,$B:$B,TRUE,$C:$C,$C49)/SUMIFS($I:$I,$B:$B,TRUE,$C:$C,$C49))*'FEDERAL RATES (HIDDEN)'!$C$2,4)),
ROUND((SUMIFS($F:$F,$B:$B,TRUE,$C:$C,$C49)/SUMIFS($I:$I,$B:$B,TRUE,$C:$C,$C49)),4))))))</f>
        <v>0</v>
      </c>
      <c r="K49" s="89">
        <f t="shared" si="4"/>
        <v>0</v>
      </c>
      <c r="L49" s="99">
        <f t="shared" si="5"/>
        <v>0</v>
      </c>
      <c r="M49" s="68">
        <v>1</v>
      </c>
      <c r="N49" s="87">
        <f t="shared" si="39"/>
        <v>0</v>
      </c>
      <c r="O49" s="68"/>
      <c r="P49" s="38">
        <f t="shared" si="6"/>
        <v>0</v>
      </c>
      <c r="Q49" s="38">
        <f t="shared" si="7"/>
        <v>0</v>
      </c>
      <c r="R49" s="38">
        <f t="shared" si="8"/>
        <v>0</v>
      </c>
      <c r="S49" s="87">
        <f t="shared" si="9"/>
        <v>0</v>
      </c>
      <c r="T49" s="69"/>
      <c r="U49" s="38">
        <f t="shared" si="10"/>
        <v>0</v>
      </c>
      <c r="V49" s="38">
        <f t="shared" si="11"/>
        <v>0</v>
      </c>
      <c r="W49" s="38">
        <f t="shared" si="12"/>
        <v>0</v>
      </c>
      <c r="X49" s="87">
        <f t="shared" si="13"/>
        <v>0</v>
      </c>
      <c r="Y49" s="69"/>
      <c r="Z49" s="38">
        <f t="shared" si="14"/>
        <v>0</v>
      </c>
      <c r="AA49" s="38">
        <f t="shared" si="15"/>
        <v>0</v>
      </c>
      <c r="AB49" s="38">
        <f t="shared" si="16"/>
        <v>0</v>
      </c>
      <c r="AC49" s="87">
        <f t="shared" si="17"/>
        <v>0</v>
      </c>
      <c r="AD49" s="69"/>
      <c r="AE49" s="38">
        <f t="shared" si="18"/>
        <v>0</v>
      </c>
      <c r="AF49" s="38">
        <f t="shared" si="19"/>
        <v>0</v>
      </c>
      <c r="AG49" s="38">
        <f t="shared" si="20"/>
        <v>0</v>
      </c>
      <c r="AH49" s="87">
        <f t="shared" si="21"/>
        <v>0</v>
      </c>
      <c r="AI49" s="69"/>
      <c r="AJ49" s="39">
        <f t="shared" si="22"/>
        <v>0</v>
      </c>
      <c r="AK49" s="106"/>
      <c r="AL49" s="91"/>
      <c r="AM49" s="107"/>
      <c r="AN49" s="106"/>
      <c r="AO49" s="91"/>
      <c r="AP49" s="107"/>
      <c r="AQ49" s="106"/>
      <c r="AR49" s="91"/>
      <c r="AS49" s="107"/>
      <c r="AT49" s="106"/>
      <c r="AU49" s="91"/>
      <c r="AV49" s="107"/>
      <c r="AW49" s="106"/>
      <c r="AX49" s="107"/>
      <c r="AY49" s="106"/>
      <c r="AZ49" s="107"/>
      <c r="BA49" s="108"/>
      <c r="BB49" s="106"/>
      <c r="BC49" s="91"/>
      <c r="BD49" s="91"/>
      <c r="BE49" s="91"/>
      <c r="BF49" s="107"/>
      <c r="BG49" s="70"/>
      <c r="BH49" s="61"/>
      <c r="BI49" s="38">
        <f xml:space="preserve">
(P49*(2/3))+
(X49*(1/3))+
(AC49)+
(AH49)+
((AJ49)/(AZ49+'FEDERAL RATES (HIDDEN)'!$C$20))</f>
        <v>0</v>
      </c>
      <c r="BJ49" s="65"/>
      <c r="BK49" s="63">
        <f t="shared" si="37"/>
        <v>0</v>
      </c>
      <c r="BL49" s="88" t="str">
        <f>IF(AND(BH49="CONVENTIONAL",$BI49&gt;='MPLH COMPS'!$B$3,$BI49&lt;='MPLH COMPS'!$C$3),'MPLH COMPS'!$D$3&amp;" - "&amp;'MPLH COMPS'!$E$3,
IF(AND(BH49="CONVENTIONAL",$BI49&gt;='MPLH COMPS'!$B$4,$BI49&lt;='MPLH COMPS'!$C$4),'MPLH COMPS'!$D$4&amp;" - "&amp;'MPLH COMPS'!$E$4,
IF(AND(BH49="CONVENTIONAL",$BI49&gt;='MPLH COMPS'!$B$5,$BI49&lt;='MPLH COMPS'!$C$5),'MPLH COMPS'!$D$5&amp;" - "&amp;'MPLH COMPS'!$E$5,
IF(AND(BH49="CONVENTIONAL",$BI49&gt;='MPLH COMPS'!$B$6,$BI49&lt;='MPLH COMPS'!$C$6),'MPLH COMPS'!$D$6&amp;" - "&amp;'MPLH COMPS'!$E$6,
IF(AND(BH49="CONVENTIONAL",$BI49&gt;='MPLH COMPS'!$B$7,$BI49&lt;='MPLH COMPS'!$C$7),'MPLH COMPS'!$D$7&amp;" - "&amp;'MPLH COMPS'!$E$7,
IF(AND(BH49="CONVENTIONAL",$BI49&gt;='MPLH COMPS'!$B$8,$BI49&lt;='MPLH COMPS'!$C$8),'MPLH COMPS'!$D$8&amp;" - "&amp;'MPLH COMPS'!$E$8,
IF(AND(BH49="CONVENTIONAL",$BI49&gt;='MPLH COMPS'!$B$9,$BI49&lt;='MPLH COMPS'!$C$9),'MPLH COMPS'!$D$9&amp;" - "&amp;'MPLH COMPS'!$E$9,
IF(AND(BH49="CONVENTIONAL",$BI49&gt;='MPLH COMPS'!$B$10,$BI49&lt;='MPLH COMPS'!$C$10),'MPLH COMPS'!$D$10&amp;" - "&amp;'MPLH COMPS'!$E$10,
IF(AND(BH49="CONVENTIONAL",$BI49&gt;='MPLH COMPS'!$B$11,$BI49&lt;='MPLH COMPS'!$C$11),'MPLH COMPS'!$D$11&amp;" - "&amp;'MPLH COMPS'!$E$11,
IF(AND(BH49="CONVENTIONAL",$BI49&gt;='MPLH COMPS'!$B$12,$BI49&lt;='MPLH COMPS'!$C$12),'MPLH COMPS'!$D$12&amp;" - "&amp;'MPLH COMPS'!$E$12,
IF(AND(BH49="CONVENTIONAL",$BI49&gt;='MPLH COMPS'!$B$13,$BI49&lt;='MPLH COMPS'!$C$13),'MPLH COMPS'!$D$13&amp;" - "&amp;'MPLH COMPS'!$E$13,
IF(AND(BH49="CONVENIENCE",$BI49&gt;='MPLH COMPS'!$B$3,$BI49&lt;='MPLH COMPS'!$C$3),'MPLH COMPS'!$F$3&amp;" - "&amp;'MPLH COMPS'!$G$3,
IF(AND(BH49="CONVENIENCE",$BI49&gt;='MPLH COMPS'!$B$4,$BI49&lt;='MPLH COMPS'!$C$4),'MPLH COMPS'!$F$4&amp;" - "&amp;'MPLH COMPS'!$G$4,
IF(AND(BH49="CONVENIENCE",$BI49&gt;='MPLH COMPS'!$B$5,$BI49&lt;='MPLH COMPS'!$C$5),'MPLH COMPS'!$F$5&amp;" - "&amp;'MPLH COMPS'!$G$5,
IF(AND(BH49="CONVENIENCE",$BI49&gt;='MPLH COMPS'!$B$6,$BI49&lt;='MPLH COMPS'!$C$6),'MPLH COMPS'!$F$6&amp;" - "&amp;'MPLH COMPS'!$G$6,
IF(AND(BH49="CONVENIENCE",$BI49&gt;='MPLH COMPS'!$B$7,$BI49&lt;='MPLH COMPS'!$C$7),'MPLH COMPS'!$F$7&amp;" - "&amp;'MPLH COMPS'!$G$7,
IF(AND(BH49="CONVENIENCE",$BI49&gt;='MPLH COMPS'!$B$8,$BI49&lt;='MPLH COMPS'!$C$8),'MPLH COMPS'!$F$8&amp;" - "&amp;'MPLH COMPS'!$G$8,
IF(AND(BH49="CONVENIENCE",$BI49&gt;='MPLH COMPS'!$B$9,$BI49&lt;='MPLH COMPS'!$C$9),'MPLH COMPS'!$F$9&amp;" - "&amp;'MPLH COMPS'!$G$9,
IF(AND(BH49="CONVENIENCE",$BI49&gt;='MPLH COMPS'!$B$10,$BI49&lt;='MPLH COMPS'!$C$10),'MPLH COMPS'!$F$10&amp;" - "&amp;'MPLH COMPS'!$G$10,
IF(AND(BH49="CONVENIENCE",$BI49&gt;='MPLH COMPS'!$B$11,$BI49&lt;='MPLH COMPS'!$C$11),'MPLH COMPS'!$F$11&amp;" - "&amp;'MPLH COMPS'!$G$11,
IF(AND(BH49="CONVENIENCE",$BI49&gt;='MPLH COMPS'!$B$12,$BI49&lt;='MPLH COMPS'!$C$12),'MPLH COMPS'!$F$12&amp;" - "&amp;'MPLH COMPS'!$G$12,
IF(AND(BH49="CONVENIENCE",$BI49&gt;='MPLH COMPS'!$B$13,$BI49&lt;='MPLH COMPS'!$C$13),'MPLH COMPS'!$F$13&amp;" - "&amp;'MPLH COMPS'!$G$13,
""))))))))))))))))))))))</f>
        <v/>
      </c>
      <c r="BM49" s="31"/>
      <c r="BN49" s="113"/>
      <c r="BO49" s="115">
        <f t="shared" si="23"/>
        <v>0</v>
      </c>
      <c r="BP49" s="117">
        <f t="shared" si="24"/>
        <v>0</v>
      </c>
      <c r="BQ49" s="117">
        <f t="shared" si="25"/>
        <v>0</v>
      </c>
      <c r="BR49" s="116">
        <f t="shared" si="26"/>
        <v>0</v>
      </c>
      <c r="BS49" s="115">
        <f t="shared" si="27"/>
        <v>0</v>
      </c>
      <c r="BT49" s="117">
        <f t="shared" si="28"/>
        <v>0</v>
      </c>
      <c r="BU49" s="116">
        <f t="shared" si="29"/>
        <v>0</v>
      </c>
      <c r="BV49" s="115">
        <f t="shared" si="30"/>
        <v>0</v>
      </c>
      <c r="BW49" s="117">
        <f t="shared" si="31"/>
        <v>0</v>
      </c>
      <c r="BX49" s="116">
        <f t="shared" si="34"/>
        <v>0</v>
      </c>
      <c r="BY49" s="118">
        <f t="shared" si="38"/>
        <v>0</v>
      </c>
    </row>
    <row r="50" spans="1:77" ht="20.75" customHeight="1" x14ac:dyDescent="0.2">
      <c r="A50" s="74" t="s">
        <v>120</v>
      </c>
      <c r="B50" s="120" t="b">
        <v>0</v>
      </c>
      <c r="C50" s="75"/>
      <c r="D50" s="159">
        <f t="shared" si="35"/>
        <v>0</v>
      </c>
      <c r="E50" s="96"/>
      <c r="F50" s="76"/>
      <c r="G50" s="77"/>
      <c r="H50" s="77"/>
      <c r="I50" s="39">
        <f t="shared" si="36"/>
        <v>0</v>
      </c>
      <c r="J50" s="98">
        <f>IF($F50=0,0,IF($B50=FALSE,ROUND($F50/$I50,4),
IF(AND($B50=TRUE,C50=0,ROUND($F50/$I50,4)&gt;=0.4),MIN(1,ROUND(($F50/$I50)*'FEDERAL RATES (HIDDEN)'!$C$2,4)),
IF(AND($B50=TRUE,C50=0,ROUND($F50/$I50,4)&lt;0.4),ROUND($F50/$I50,4),
IF(ROUND((SUMIFS($F:$F,$B:$B,TRUE,$C:$C,$C50)/SUMIFS($I:$I,$B:$B,TRUE,$C:$C,$C50)),4)&gt;=0.4,
MIN(1,ROUND((SUMIFS($F:$F,$B:$B,TRUE,$C:$C,$C50)/SUMIFS($I:$I,$B:$B,TRUE,$C:$C,$C50))*'FEDERAL RATES (HIDDEN)'!$C$2,4)),
ROUND((SUMIFS($F:$F,$B:$B,TRUE,$C:$C,$C50)/SUMIFS($I:$I,$B:$B,TRUE,$C:$C,$C50)),4))))))</f>
        <v>0</v>
      </c>
      <c r="K50" s="89">
        <f t="shared" si="4"/>
        <v>0</v>
      </c>
      <c r="L50" s="99">
        <f t="shared" si="5"/>
        <v>0</v>
      </c>
      <c r="M50" s="68">
        <v>1</v>
      </c>
      <c r="N50" s="87">
        <f t="shared" si="39"/>
        <v>0</v>
      </c>
      <c r="O50" s="68"/>
      <c r="P50" s="38">
        <f t="shared" si="6"/>
        <v>0</v>
      </c>
      <c r="Q50" s="38">
        <f t="shared" si="7"/>
        <v>0</v>
      </c>
      <c r="R50" s="38">
        <f t="shared" si="8"/>
        <v>0</v>
      </c>
      <c r="S50" s="87">
        <f t="shared" si="9"/>
        <v>0</v>
      </c>
      <c r="T50" s="69"/>
      <c r="U50" s="38">
        <f t="shared" si="10"/>
        <v>0</v>
      </c>
      <c r="V50" s="38">
        <f t="shared" si="11"/>
        <v>0</v>
      </c>
      <c r="W50" s="38">
        <f t="shared" si="12"/>
        <v>0</v>
      </c>
      <c r="X50" s="87">
        <f t="shared" si="13"/>
        <v>0</v>
      </c>
      <c r="Y50" s="69"/>
      <c r="Z50" s="38">
        <f t="shared" si="14"/>
        <v>0</v>
      </c>
      <c r="AA50" s="38">
        <f t="shared" si="15"/>
        <v>0</v>
      </c>
      <c r="AB50" s="38">
        <f t="shared" si="16"/>
        <v>0</v>
      </c>
      <c r="AC50" s="87">
        <f t="shared" si="17"/>
        <v>0</v>
      </c>
      <c r="AD50" s="69"/>
      <c r="AE50" s="38">
        <f t="shared" si="18"/>
        <v>0</v>
      </c>
      <c r="AF50" s="38">
        <f t="shared" si="19"/>
        <v>0</v>
      </c>
      <c r="AG50" s="38">
        <f t="shared" si="20"/>
        <v>0</v>
      </c>
      <c r="AH50" s="87">
        <f t="shared" si="21"/>
        <v>0</v>
      </c>
      <c r="AI50" s="69"/>
      <c r="AJ50" s="39">
        <f t="shared" si="22"/>
        <v>0</v>
      </c>
      <c r="AK50" s="106"/>
      <c r="AL50" s="91"/>
      <c r="AM50" s="107"/>
      <c r="AN50" s="106"/>
      <c r="AO50" s="91"/>
      <c r="AP50" s="107"/>
      <c r="AQ50" s="106"/>
      <c r="AR50" s="91"/>
      <c r="AS50" s="107"/>
      <c r="AT50" s="106"/>
      <c r="AU50" s="91"/>
      <c r="AV50" s="107"/>
      <c r="AW50" s="106"/>
      <c r="AX50" s="107"/>
      <c r="AY50" s="106"/>
      <c r="AZ50" s="107"/>
      <c r="BA50" s="108"/>
      <c r="BB50" s="106"/>
      <c r="BC50" s="91"/>
      <c r="BD50" s="91"/>
      <c r="BE50" s="91"/>
      <c r="BF50" s="107"/>
      <c r="BG50" s="70"/>
      <c r="BH50" s="61"/>
      <c r="BI50" s="38">
        <f xml:space="preserve">
(P50*(2/3))+
(X50*(1/3))+
(AC50)+
(AH50)+
((AJ50)/(AZ50+'FEDERAL RATES (HIDDEN)'!$C$20))</f>
        <v>0</v>
      </c>
      <c r="BJ50" s="65"/>
      <c r="BK50" s="63">
        <f t="shared" si="37"/>
        <v>0</v>
      </c>
      <c r="BL50" s="88" t="str">
        <f>IF(AND(BH50="CONVENTIONAL",$BI50&gt;='MPLH COMPS'!$B$3,$BI50&lt;='MPLH COMPS'!$C$3),'MPLH COMPS'!$D$3&amp;" - "&amp;'MPLH COMPS'!$E$3,
IF(AND(BH50="CONVENTIONAL",$BI50&gt;='MPLH COMPS'!$B$4,$BI50&lt;='MPLH COMPS'!$C$4),'MPLH COMPS'!$D$4&amp;" - "&amp;'MPLH COMPS'!$E$4,
IF(AND(BH50="CONVENTIONAL",$BI50&gt;='MPLH COMPS'!$B$5,$BI50&lt;='MPLH COMPS'!$C$5),'MPLH COMPS'!$D$5&amp;" - "&amp;'MPLH COMPS'!$E$5,
IF(AND(BH50="CONVENTIONAL",$BI50&gt;='MPLH COMPS'!$B$6,$BI50&lt;='MPLH COMPS'!$C$6),'MPLH COMPS'!$D$6&amp;" - "&amp;'MPLH COMPS'!$E$6,
IF(AND(BH50="CONVENTIONAL",$BI50&gt;='MPLH COMPS'!$B$7,$BI50&lt;='MPLH COMPS'!$C$7),'MPLH COMPS'!$D$7&amp;" - "&amp;'MPLH COMPS'!$E$7,
IF(AND(BH50="CONVENTIONAL",$BI50&gt;='MPLH COMPS'!$B$8,$BI50&lt;='MPLH COMPS'!$C$8),'MPLH COMPS'!$D$8&amp;" - "&amp;'MPLH COMPS'!$E$8,
IF(AND(BH50="CONVENTIONAL",$BI50&gt;='MPLH COMPS'!$B$9,$BI50&lt;='MPLH COMPS'!$C$9),'MPLH COMPS'!$D$9&amp;" - "&amp;'MPLH COMPS'!$E$9,
IF(AND(BH50="CONVENTIONAL",$BI50&gt;='MPLH COMPS'!$B$10,$BI50&lt;='MPLH COMPS'!$C$10),'MPLH COMPS'!$D$10&amp;" - "&amp;'MPLH COMPS'!$E$10,
IF(AND(BH50="CONVENTIONAL",$BI50&gt;='MPLH COMPS'!$B$11,$BI50&lt;='MPLH COMPS'!$C$11),'MPLH COMPS'!$D$11&amp;" - "&amp;'MPLH COMPS'!$E$11,
IF(AND(BH50="CONVENTIONAL",$BI50&gt;='MPLH COMPS'!$B$12,$BI50&lt;='MPLH COMPS'!$C$12),'MPLH COMPS'!$D$12&amp;" - "&amp;'MPLH COMPS'!$E$12,
IF(AND(BH50="CONVENTIONAL",$BI50&gt;='MPLH COMPS'!$B$13,$BI50&lt;='MPLH COMPS'!$C$13),'MPLH COMPS'!$D$13&amp;" - "&amp;'MPLH COMPS'!$E$13,
IF(AND(BH50="CONVENIENCE",$BI50&gt;='MPLH COMPS'!$B$3,$BI50&lt;='MPLH COMPS'!$C$3),'MPLH COMPS'!$F$3&amp;" - "&amp;'MPLH COMPS'!$G$3,
IF(AND(BH50="CONVENIENCE",$BI50&gt;='MPLH COMPS'!$B$4,$BI50&lt;='MPLH COMPS'!$C$4),'MPLH COMPS'!$F$4&amp;" - "&amp;'MPLH COMPS'!$G$4,
IF(AND(BH50="CONVENIENCE",$BI50&gt;='MPLH COMPS'!$B$5,$BI50&lt;='MPLH COMPS'!$C$5),'MPLH COMPS'!$F$5&amp;" - "&amp;'MPLH COMPS'!$G$5,
IF(AND(BH50="CONVENIENCE",$BI50&gt;='MPLH COMPS'!$B$6,$BI50&lt;='MPLH COMPS'!$C$6),'MPLH COMPS'!$F$6&amp;" - "&amp;'MPLH COMPS'!$G$6,
IF(AND(BH50="CONVENIENCE",$BI50&gt;='MPLH COMPS'!$B$7,$BI50&lt;='MPLH COMPS'!$C$7),'MPLH COMPS'!$F$7&amp;" - "&amp;'MPLH COMPS'!$G$7,
IF(AND(BH50="CONVENIENCE",$BI50&gt;='MPLH COMPS'!$B$8,$BI50&lt;='MPLH COMPS'!$C$8),'MPLH COMPS'!$F$8&amp;" - "&amp;'MPLH COMPS'!$G$8,
IF(AND(BH50="CONVENIENCE",$BI50&gt;='MPLH COMPS'!$B$9,$BI50&lt;='MPLH COMPS'!$C$9),'MPLH COMPS'!$F$9&amp;" - "&amp;'MPLH COMPS'!$G$9,
IF(AND(BH50="CONVENIENCE",$BI50&gt;='MPLH COMPS'!$B$10,$BI50&lt;='MPLH COMPS'!$C$10),'MPLH COMPS'!$F$10&amp;" - "&amp;'MPLH COMPS'!$G$10,
IF(AND(BH50="CONVENIENCE",$BI50&gt;='MPLH COMPS'!$B$11,$BI50&lt;='MPLH COMPS'!$C$11),'MPLH COMPS'!$F$11&amp;" - "&amp;'MPLH COMPS'!$G$11,
IF(AND(BH50="CONVENIENCE",$BI50&gt;='MPLH COMPS'!$B$12,$BI50&lt;='MPLH COMPS'!$C$12),'MPLH COMPS'!$F$12&amp;" - "&amp;'MPLH COMPS'!$G$12,
IF(AND(BH50="CONVENIENCE",$BI50&gt;='MPLH COMPS'!$B$13,$BI50&lt;='MPLH COMPS'!$C$13),'MPLH COMPS'!$F$13&amp;" - "&amp;'MPLH COMPS'!$G$13,
""))))))))))))))))))))))</f>
        <v/>
      </c>
      <c r="BM50" s="31"/>
      <c r="BN50" s="113"/>
      <c r="BO50" s="115">
        <f t="shared" si="23"/>
        <v>0</v>
      </c>
      <c r="BP50" s="117">
        <f t="shared" si="24"/>
        <v>0</v>
      </c>
      <c r="BQ50" s="117">
        <f t="shared" si="25"/>
        <v>0</v>
      </c>
      <c r="BR50" s="116">
        <f t="shared" si="26"/>
        <v>0</v>
      </c>
      <c r="BS50" s="115">
        <f t="shared" si="27"/>
        <v>0</v>
      </c>
      <c r="BT50" s="117">
        <f t="shared" si="28"/>
        <v>0</v>
      </c>
      <c r="BU50" s="116">
        <f t="shared" si="29"/>
        <v>0</v>
      </c>
      <c r="BV50" s="115">
        <f t="shared" si="30"/>
        <v>0</v>
      </c>
      <c r="BW50" s="117">
        <f t="shared" si="31"/>
        <v>0</v>
      </c>
      <c r="BX50" s="116">
        <f t="shared" si="34"/>
        <v>0</v>
      </c>
      <c r="BY50" s="118">
        <f t="shared" si="38"/>
        <v>0</v>
      </c>
    </row>
    <row r="51" spans="1:77" ht="20.75" customHeight="1" x14ac:dyDescent="0.2">
      <c r="A51" s="74" t="s">
        <v>121</v>
      </c>
      <c r="B51" s="120" t="b">
        <v>0</v>
      </c>
      <c r="C51" s="75"/>
      <c r="D51" s="159">
        <f t="shared" si="35"/>
        <v>0</v>
      </c>
      <c r="E51" s="96"/>
      <c r="F51" s="76"/>
      <c r="G51" s="77"/>
      <c r="H51" s="77"/>
      <c r="I51" s="39">
        <f t="shared" si="36"/>
        <v>0</v>
      </c>
      <c r="J51" s="98">
        <f>IF($F51=0,0,IF($B51=FALSE,ROUND($F51/$I51,4),
IF(AND($B51=TRUE,C51=0,ROUND($F51/$I51,4)&gt;=0.4),MIN(1,ROUND(($F51/$I51)*'FEDERAL RATES (HIDDEN)'!$C$2,4)),
IF(AND($B51=TRUE,C51=0,ROUND($F51/$I51,4)&lt;0.4),ROUND($F51/$I51,4),
IF(ROUND((SUMIFS($F:$F,$B:$B,TRUE,$C:$C,$C51)/SUMIFS($I:$I,$B:$B,TRUE,$C:$C,$C51)),4)&gt;=0.4,
MIN(1,ROUND((SUMIFS($F:$F,$B:$B,TRUE,$C:$C,$C51)/SUMIFS($I:$I,$B:$B,TRUE,$C:$C,$C51))*'FEDERAL RATES (HIDDEN)'!$C$2,4)),
ROUND((SUMIFS($F:$F,$B:$B,TRUE,$C:$C,$C51)/SUMIFS($I:$I,$B:$B,TRUE,$C:$C,$C51)),4))))))</f>
        <v>0</v>
      </c>
      <c r="K51" s="89">
        <f t="shared" si="4"/>
        <v>0</v>
      </c>
      <c r="L51" s="99">
        <f t="shared" si="5"/>
        <v>0</v>
      </c>
      <c r="M51" s="68">
        <v>1</v>
      </c>
      <c r="N51" s="87">
        <f t="shared" si="39"/>
        <v>0</v>
      </c>
      <c r="O51" s="68"/>
      <c r="P51" s="38">
        <f t="shared" si="6"/>
        <v>0</v>
      </c>
      <c r="Q51" s="38">
        <f t="shared" si="7"/>
        <v>0</v>
      </c>
      <c r="R51" s="38">
        <f t="shared" si="8"/>
        <v>0</v>
      </c>
      <c r="S51" s="87">
        <f t="shared" si="9"/>
        <v>0</v>
      </c>
      <c r="T51" s="69"/>
      <c r="U51" s="38">
        <f t="shared" si="10"/>
        <v>0</v>
      </c>
      <c r="V51" s="38">
        <f t="shared" si="11"/>
        <v>0</v>
      </c>
      <c r="W51" s="38">
        <f t="shared" si="12"/>
        <v>0</v>
      </c>
      <c r="X51" s="87">
        <f t="shared" si="13"/>
        <v>0</v>
      </c>
      <c r="Y51" s="69"/>
      <c r="Z51" s="38">
        <f t="shared" si="14"/>
        <v>0</v>
      </c>
      <c r="AA51" s="38">
        <f t="shared" si="15"/>
        <v>0</v>
      </c>
      <c r="AB51" s="38">
        <f t="shared" si="16"/>
        <v>0</v>
      </c>
      <c r="AC51" s="87">
        <f t="shared" si="17"/>
        <v>0</v>
      </c>
      <c r="AD51" s="69"/>
      <c r="AE51" s="38">
        <f t="shared" si="18"/>
        <v>0</v>
      </c>
      <c r="AF51" s="38">
        <f t="shared" si="19"/>
        <v>0</v>
      </c>
      <c r="AG51" s="38">
        <f t="shared" si="20"/>
        <v>0</v>
      </c>
      <c r="AH51" s="87">
        <f t="shared" si="21"/>
        <v>0</v>
      </c>
      <c r="AI51" s="69"/>
      <c r="AJ51" s="39">
        <f t="shared" si="22"/>
        <v>0</v>
      </c>
      <c r="AK51" s="106"/>
      <c r="AL51" s="91"/>
      <c r="AM51" s="107"/>
      <c r="AN51" s="106"/>
      <c r="AO51" s="91"/>
      <c r="AP51" s="107"/>
      <c r="AQ51" s="106"/>
      <c r="AR51" s="91"/>
      <c r="AS51" s="107"/>
      <c r="AT51" s="106"/>
      <c r="AU51" s="91"/>
      <c r="AV51" s="107"/>
      <c r="AW51" s="106"/>
      <c r="AX51" s="107"/>
      <c r="AY51" s="106"/>
      <c r="AZ51" s="107"/>
      <c r="BA51" s="108"/>
      <c r="BB51" s="106"/>
      <c r="BC51" s="91"/>
      <c r="BD51" s="91"/>
      <c r="BE51" s="91"/>
      <c r="BF51" s="107"/>
      <c r="BG51" s="70"/>
      <c r="BH51" s="61"/>
      <c r="BI51" s="38">
        <f xml:space="preserve">
(P51*(2/3))+
(X51*(1/3))+
(AC51)+
(AH51)+
((AJ51)/(AZ51+'FEDERAL RATES (HIDDEN)'!$C$20))</f>
        <v>0</v>
      </c>
      <c r="BJ51" s="65"/>
      <c r="BK51" s="63">
        <f t="shared" si="37"/>
        <v>0</v>
      </c>
      <c r="BL51" s="88" t="str">
        <f>IF(AND(BH51="CONVENTIONAL",$BI51&gt;='MPLH COMPS'!$B$3,$BI51&lt;='MPLH COMPS'!$C$3),'MPLH COMPS'!$D$3&amp;" - "&amp;'MPLH COMPS'!$E$3,
IF(AND(BH51="CONVENTIONAL",$BI51&gt;='MPLH COMPS'!$B$4,$BI51&lt;='MPLH COMPS'!$C$4),'MPLH COMPS'!$D$4&amp;" - "&amp;'MPLH COMPS'!$E$4,
IF(AND(BH51="CONVENTIONAL",$BI51&gt;='MPLH COMPS'!$B$5,$BI51&lt;='MPLH COMPS'!$C$5),'MPLH COMPS'!$D$5&amp;" - "&amp;'MPLH COMPS'!$E$5,
IF(AND(BH51="CONVENTIONAL",$BI51&gt;='MPLH COMPS'!$B$6,$BI51&lt;='MPLH COMPS'!$C$6),'MPLH COMPS'!$D$6&amp;" - "&amp;'MPLH COMPS'!$E$6,
IF(AND(BH51="CONVENTIONAL",$BI51&gt;='MPLH COMPS'!$B$7,$BI51&lt;='MPLH COMPS'!$C$7),'MPLH COMPS'!$D$7&amp;" - "&amp;'MPLH COMPS'!$E$7,
IF(AND(BH51="CONVENTIONAL",$BI51&gt;='MPLH COMPS'!$B$8,$BI51&lt;='MPLH COMPS'!$C$8),'MPLH COMPS'!$D$8&amp;" - "&amp;'MPLH COMPS'!$E$8,
IF(AND(BH51="CONVENTIONAL",$BI51&gt;='MPLH COMPS'!$B$9,$BI51&lt;='MPLH COMPS'!$C$9),'MPLH COMPS'!$D$9&amp;" - "&amp;'MPLH COMPS'!$E$9,
IF(AND(BH51="CONVENTIONAL",$BI51&gt;='MPLH COMPS'!$B$10,$BI51&lt;='MPLH COMPS'!$C$10),'MPLH COMPS'!$D$10&amp;" - "&amp;'MPLH COMPS'!$E$10,
IF(AND(BH51="CONVENTIONAL",$BI51&gt;='MPLH COMPS'!$B$11,$BI51&lt;='MPLH COMPS'!$C$11),'MPLH COMPS'!$D$11&amp;" - "&amp;'MPLH COMPS'!$E$11,
IF(AND(BH51="CONVENTIONAL",$BI51&gt;='MPLH COMPS'!$B$12,$BI51&lt;='MPLH COMPS'!$C$12),'MPLH COMPS'!$D$12&amp;" - "&amp;'MPLH COMPS'!$E$12,
IF(AND(BH51="CONVENTIONAL",$BI51&gt;='MPLH COMPS'!$B$13,$BI51&lt;='MPLH COMPS'!$C$13),'MPLH COMPS'!$D$13&amp;" - "&amp;'MPLH COMPS'!$E$13,
IF(AND(BH51="CONVENIENCE",$BI51&gt;='MPLH COMPS'!$B$3,$BI51&lt;='MPLH COMPS'!$C$3),'MPLH COMPS'!$F$3&amp;" - "&amp;'MPLH COMPS'!$G$3,
IF(AND(BH51="CONVENIENCE",$BI51&gt;='MPLH COMPS'!$B$4,$BI51&lt;='MPLH COMPS'!$C$4),'MPLH COMPS'!$F$4&amp;" - "&amp;'MPLH COMPS'!$G$4,
IF(AND(BH51="CONVENIENCE",$BI51&gt;='MPLH COMPS'!$B$5,$BI51&lt;='MPLH COMPS'!$C$5),'MPLH COMPS'!$F$5&amp;" - "&amp;'MPLH COMPS'!$G$5,
IF(AND(BH51="CONVENIENCE",$BI51&gt;='MPLH COMPS'!$B$6,$BI51&lt;='MPLH COMPS'!$C$6),'MPLH COMPS'!$F$6&amp;" - "&amp;'MPLH COMPS'!$G$6,
IF(AND(BH51="CONVENIENCE",$BI51&gt;='MPLH COMPS'!$B$7,$BI51&lt;='MPLH COMPS'!$C$7),'MPLH COMPS'!$F$7&amp;" - "&amp;'MPLH COMPS'!$G$7,
IF(AND(BH51="CONVENIENCE",$BI51&gt;='MPLH COMPS'!$B$8,$BI51&lt;='MPLH COMPS'!$C$8),'MPLH COMPS'!$F$8&amp;" - "&amp;'MPLH COMPS'!$G$8,
IF(AND(BH51="CONVENIENCE",$BI51&gt;='MPLH COMPS'!$B$9,$BI51&lt;='MPLH COMPS'!$C$9),'MPLH COMPS'!$F$9&amp;" - "&amp;'MPLH COMPS'!$G$9,
IF(AND(BH51="CONVENIENCE",$BI51&gt;='MPLH COMPS'!$B$10,$BI51&lt;='MPLH COMPS'!$C$10),'MPLH COMPS'!$F$10&amp;" - "&amp;'MPLH COMPS'!$G$10,
IF(AND(BH51="CONVENIENCE",$BI51&gt;='MPLH COMPS'!$B$11,$BI51&lt;='MPLH COMPS'!$C$11),'MPLH COMPS'!$F$11&amp;" - "&amp;'MPLH COMPS'!$G$11,
IF(AND(BH51="CONVENIENCE",$BI51&gt;='MPLH COMPS'!$B$12,$BI51&lt;='MPLH COMPS'!$C$12),'MPLH COMPS'!$F$12&amp;" - "&amp;'MPLH COMPS'!$G$12,
IF(AND(BH51="CONVENIENCE",$BI51&gt;='MPLH COMPS'!$B$13,$BI51&lt;='MPLH COMPS'!$C$13),'MPLH COMPS'!$F$13&amp;" - "&amp;'MPLH COMPS'!$G$13,
""))))))))))))))))))))))</f>
        <v/>
      </c>
      <c r="BM51" s="31"/>
      <c r="BN51" s="113"/>
      <c r="BO51" s="115">
        <f t="shared" si="23"/>
        <v>0</v>
      </c>
      <c r="BP51" s="117">
        <f t="shared" si="24"/>
        <v>0</v>
      </c>
      <c r="BQ51" s="117">
        <f t="shared" si="25"/>
        <v>0</v>
      </c>
      <c r="BR51" s="116">
        <f t="shared" si="26"/>
        <v>0</v>
      </c>
      <c r="BS51" s="115">
        <f t="shared" si="27"/>
        <v>0</v>
      </c>
      <c r="BT51" s="117">
        <f t="shared" si="28"/>
        <v>0</v>
      </c>
      <c r="BU51" s="116">
        <f t="shared" si="29"/>
        <v>0</v>
      </c>
      <c r="BV51" s="115">
        <f t="shared" si="30"/>
        <v>0</v>
      </c>
      <c r="BW51" s="117">
        <f t="shared" si="31"/>
        <v>0</v>
      </c>
      <c r="BX51" s="116">
        <f t="shared" si="34"/>
        <v>0</v>
      </c>
      <c r="BY51" s="118">
        <f t="shared" si="38"/>
        <v>0</v>
      </c>
    </row>
    <row r="52" spans="1:77" ht="20.75" customHeight="1" x14ac:dyDescent="0.2">
      <c r="A52" s="74" t="s">
        <v>122</v>
      </c>
      <c r="B52" s="120" t="b">
        <v>0</v>
      </c>
      <c r="C52" s="75"/>
      <c r="D52" s="159">
        <f t="shared" si="35"/>
        <v>0</v>
      </c>
      <c r="E52" s="96"/>
      <c r="F52" s="76"/>
      <c r="G52" s="77"/>
      <c r="H52" s="77"/>
      <c r="I52" s="39">
        <f t="shared" si="36"/>
        <v>0</v>
      </c>
      <c r="J52" s="98">
        <f>IF($F52=0,0,IF($B52=FALSE,ROUND($F52/$I52,4),
IF(AND($B52=TRUE,C52=0,ROUND($F52/$I52,4)&gt;=0.4),MIN(1,ROUND(($F52/$I52)*'FEDERAL RATES (HIDDEN)'!$C$2,4)),
IF(AND($B52=TRUE,C52=0,ROUND($F52/$I52,4)&lt;0.4),ROUND($F52/$I52,4),
IF(ROUND((SUMIFS($F:$F,$B:$B,TRUE,$C:$C,$C52)/SUMIFS($I:$I,$B:$B,TRUE,$C:$C,$C52)),4)&gt;=0.4,
MIN(1,ROUND((SUMIFS($F:$F,$B:$B,TRUE,$C:$C,$C52)/SUMIFS($I:$I,$B:$B,TRUE,$C:$C,$C52))*'FEDERAL RATES (HIDDEN)'!$C$2,4)),
ROUND((SUMIFS($F:$F,$B:$B,TRUE,$C:$C,$C52)/SUMIFS($I:$I,$B:$B,TRUE,$C:$C,$C52)),4))))))</f>
        <v>0</v>
      </c>
      <c r="K52" s="89">
        <f t="shared" si="4"/>
        <v>0</v>
      </c>
      <c r="L52" s="99">
        <f t="shared" si="5"/>
        <v>0</v>
      </c>
      <c r="M52" s="68">
        <v>1</v>
      </c>
      <c r="N52" s="87">
        <f t="shared" si="39"/>
        <v>0</v>
      </c>
      <c r="O52" s="68"/>
      <c r="P52" s="38">
        <f t="shared" si="6"/>
        <v>0</v>
      </c>
      <c r="Q52" s="38">
        <f t="shared" si="7"/>
        <v>0</v>
      </c>
      <c r="R52" s="38">
        <f t="shared" si="8"/>
        <v>0</v>
      </c>
      <c r="S52" s="87">
        <f t="shared" si="9"/>
        <v>0</v>
      </c>
      <c r="T52" s="69"/>
      <c r="U52" s="38">
        <f t="shared" si="10"/>
        <v>0</v>
      </c>
      <c r="V52" s="38">
        <f t="shared" si="11"/>
        <v>0</v>
      </c>
      <c r="W52" s="38">
        <f t="shared" si="12"/>
        <v>0</v>
      </c>
      <c r="X52" s="87">
        <f t="shared" si="13"/>
        <v>0</v>
      </c>
      <c r="Y52" s="69"/>
      <c r="Z52" s="38">
        <f t="shared" si="14"/>
        <v>0</v>
      </c>
      <c r="AA52" s="38">
        <f t="shared" si="15"/>
        <v>0</v>
      </c>
      <c r="AB52" s="38">
        <f t="shared" si="16"/>
        <v>0</v>
      </c>
      <c r="AC52" s="87">
        <f t="shared" si="17"/>
        <v>0</v>
      </c>
      <c r="AD52" s="69"/>
      <c r="AE52" s="38">
        <f t="shared" si="18"/>
        <v>0</v>
      </c>
      <c r="AF52" s="38">
        <f t="shared" si="19"/>
        <v>0</v>
      </c>
      <c r="AG52" s="38">
        <f t="shared" si="20"/>
        <v>0</v>
      </c>
      <c r="AH52" s="87">
        <f t="shared" si="21"/>
        <v>0</v>
      </c>
      <c r="AI52" s="69"/>
      <c r="AJ52" s="39">
        <f t="shared" si="22"/>
        <v>0</v>
      </c>
      <c r="AK52" s="106"/>
      <c r="AL52" s="91"/>
      <c r="AM52" s="107"/>
      <c r="AN52" s="106"/>
      <c r="AO52" s="91"/>
      <c r="AP52" s="107"/>
      <c r="AQ52" s="106"/>
      <c r="AR52" s="91"/>
      <c r="AS52" s="107"/>
      <c r="AT52" s="106"/>
      <c r="AU52" s="91"/>
      <c r="AV52" s="107"/>
      <c r="AW52" s="106"/>
      <c r="AX52" s="107"/>
      <c r="AY52" s="106"/>
      <c r="AZ52" s="107"/>
      <c r="BA52" s="108"/>
      <c r="BB52" s="106"/>
      <c r="BC52" s="91"/>
      <c r="BD52" s="91"/>
      <c r="BE52" s="91"/>
      <c r="BF52" s="107"/>
      <c r="BG52" s="70"/>
      <c r="BH52" s="61"/>
      <c r="BI52" s="38">
        <f xml:space="preserve">
(P52*(2/3))+
(X52*(1/3))+
(AC52)+
(AH52)+
((AJ52)/(AZ52+'FEDERAL RATES (HIDDEN)'!$C$20))</f>
        <v>0</v>
      </c>
      <c r="BJ52" s="65"/>
      <c r="BK52" s="63">
        <f t="shared" si="37"/>
        <v>0</v>
      </c>
      <c r="BL52" s="88" t="str">
        <f>IF(AND(BH52="CONVENTIONAL",$BI52&gt;='MPLH COMPS'!$B$3,$BI52&lt;='MPLH COMPS'!$C$3),'MPLH COMPS'!$D$3&amp;" - "&amp;'MPLH COMPS'!$E$3,
IF(AND(BH52="CONVENTIONAL",$BI52&gt;='MPLH COMPS'!$B$4,$BI52&lt;='MPLH COMPS'!$C$4),'MPLH COMPS'!$D$4&amp;" - "&amp;'MPLH COMPS'!$E$4,
IF(AND(BH52="CONVENTIONAL",$BI52&gt;='MPLH COMPS'!$B$5,$BI52&lt;='MPLH COMPS'!$C$5),'MPLH COMPS'!$D$5&amp;" - "&amp;'MPLH COMPS'!$E$5,
IF(AND(BH52="CONVENTIONAL",$BI52&gt;='MPLH COMPS'!$B$6,$BI52&lt;='MPLH COMPS'!$C$6),'MPLH COMPS'!$D$6&amp;" - "&amp;'MPLH COMPS'!$E$6,
IF(AND(BH52="CONVENTIONAL",$BI52&gt;='MPLH COMPS'!$B$7,$BI52&lt;='MPLH COMPS'!$C$7),'MPLH COMPS'!$D$7&amp;" - "&amp;'MPLH COMPS'!$E$7,
IF(AND(BH52="CONVENTIONAL",$BI52&gt;='MPLH COMPS'!$B$8,$BI52&lt;='MPLH COMPS'!$C$8),'MPLH COMPS'!$D$8&amp;" - "&amp;'MPLH COMPS'!$E$8,
IF(AND(BH52="CONVENTIONAL",$BI52&gt;='MPLH COMPS'!$B$9,$BI52&lt;='MPLH COMPS'!$C$9),'MPLH COMPS'!$D$9&amp;" - "&amp;'MPLH COMPS'!$E$9,
IF(AND(BH52="CONVENTIONAL",$BI52&gt;='MPLH COMPS'!$B$10,$BI52&lt;='MPLH COMPS'!$C$10),'MPLH COMPS'!$D$10&amp;" - "&amp;'MPLH COMPS'!$E$10,
IF(AND(BH52="CONVENTIONAL",$BI52&gt;='MPLH COMPS'!$B$11,$BI52&lt;='MPLH COMPS'!$C$11),'MPLH COMPS'!$D$11&amp;" - "&amp;'MPLH COMPS'!$E$11,
IF(AND(BH52="CONVENTIONAL",$BI52&gt;='MPLH COMPS'!$B$12,$BI52&lt;='MPLH COMPS'!$C$12),'MPLH COMPS'!$D$12&amp;" - "&amp;'MPLH COMPS'!$E$12,
IF(AND(BH52="CONVENTIONAL",$BI52&gt;='MPLH COMPS'!$B$13,$BI52&lt;='MPLH COMPS'!$C$13),'MPLH COMPS'!$D$13&amp;" - "&amp;'MPLH COMPS'!$E$13,
IF(AND(BH52="CONVENIENCE",$BI52&gt;='MPLH COMPS'!$B$3,$BI52&lt;='MPLH COMPS'!$C$3),'MPLH COMPS'!$F$3&amp;" - "&amp;'MPLH COMPS'!$G$3,
IF(AND(BH52="CONVENIENCE",$BI52&gt;='MPLH COMPS'!$B$4,$BI52&lt;='MPLH COMPS'!$C$4),'MPLH COMPS'!$F$4&amp;" - "&amp;'MPLH COMPS'!$G$4,
IF(AND(BH52="CONVENIENCE",$BI52&gt;='MPLH COMPS'!$B$5,$BI52&lt;='MPLH COMPS'!$C$5),'MPLH COMPS'!$F$5&amp;" - "&amp;'MPLH COMPS'!$G$5,
IF(AND(BH52="CONVENIENCE",$BI52&gt;='MPLH COMPS'!$B$6,$BI52&lt;='MPLH COMPS'!$C$6),'MPLH COMPS'!$F$6&amp;" - "&amp;'MPLH COMPS'!$G$6,
IF(AND(BH52="CONVENIENCE",$BI52&gt;='MPLH COMPS'!$B$7,$BI52&lt;='MPLH COMPS'!$C$7),'MPLH COMPS'!$F$7&amp;" - "&amp;'MPLH COMPS'!$G$7,
IF(AND(BH52="CONVENIENCE",$BI52&gt;='MPLH COMPS'!$B$8,$BI52&lt;='MPLH COMPS'!$C$8),'MPLH COMPS'!$F$8&amp;" - "&amp;'MPLH COMPS'!$G$8,
IF(AND(BH52="CONVENIENCE",$BI52&gt;='MPLH COMPS'!$B$9,$BI52&lt;='MPLH COMPS'!$C$9),'MPLH COMPS'!$F$9&amp;" - "&amp;'MPLH COMPS'!$G$9,
IF(AND(BH52="CONVENIENCE",$BI52&gt;='MPLH COMPS'!$B$10,$BI52&lt;='MPLH COMPS'!$C$10),'MPLH COMPS'!$F$10&amp;" - "&amp;'MPLH COMPS'!$G$10,
IF(AND(BH52="CONVENIENCE",$BI52&gt;='MPLH COMPS'!$B$11,$BI52&lt;='MPLH COMPS'!$C$11),'MPLH COMPS'!$F$11&amp;" - "&amp;'MPLH COMPS'!$G$11,
IF(AND(BH52="CONVENIENCE",$BI52&gt;='MPLH COMPS'!$B$12,$BI52&lt;='MPLH COMPS'!$C$12),'MPLH COMPS'!$F$12&amp;" - "&amp;'MPLH COMPS'!$G$12,
IF(AND(BH52="CONVENIENCE",$BI52&gt;='MPLH COMPS'!$B$13,$BI52&lt;='MPLH COMPS'!$C$13),'MPLH COMPS'!$F$13&amp;" - "&amp;'MPLH COMPS'!$G$13,
""))))))))))))))))))))))</f>
        <v/>
      </c>
      <c r="BM52" s="31"/>
      <c r="BN52" s="113"/>
      <c r="BO52" s="115">
        <f t="shared" si="23"/>
        <v>0</v>
      </c>
      <c r="BP52" s="117">
        <f t="shared" si="24"/>
        <v>0</v>
      </c>
      <c r="BQ52" s="117">
        <f t="shared" si="25"/>
        <v>0</v>
      </c>
      <c r="BR52" s="116">
        <f t="shared" si="26"/>
        <v>0</v>
      </c>
      <c r="BS52" s="115">
        <f t="shared" si="27"/>
        <v>0</v>
      </c>
      <c r="BT52" s="117">
        <f t="shared" si="28"/>
        <v>0</v>
      </c>
      <c r="BU52" s="116">
        <f t="shared" si="29"/>
        <v>0</v>
      </c>
      <c r="BV52" s="115">
        <f t="shared" si="30"/>
        <v>0</v>
      </c>
      <c r="BW52" s="117">
        <f t="shared" si="31"/>
        <v>0</v>
      </c>
      <c r="BX52" s="116">
        <f t="shared" si="34"/>
        <v>0</v>
      </c>
      <c r="BY52" s="118">
        <f t="shared" si="38"/>
        <v>0</v>
      </c>
    </row>
    <row r="53" spans="1:77" ht="20.75" customHeight="1" x14ac:dyDescent="0.2">
      <c r="A53" s="74" t="s">
        <v>123</v>
      </c>
      <c r="B53" s="120" t="b">
        <v>0</v>
      </c>
      <c r="C53" s="75"/>
      <c r="D53" s="159">
        <f t="shared" si="35"/>
        <v>0</v>
      </c>
      <c r="E53" s="96"/>
      <c r="F53" s="76"/>
      <c r="G53" s="77"/>
      <c r="H53" s="77"/>
      <c r="I53" s="39">
        <f t="shared" si="36"/>
        <v>0</v>
      </c>
      <c r="J53" s="98">
        <f>IF($F53=0,0,IF($B53=FALSE,ROUND($F53/$I53,4),
IF(AND($B53=TRUE,C53=0,ROUND($F53/$I53,4)&gt;=0.4),MIN(1,ROUND(($F53/$I53)*'FEDERAL RATES (HIDDEN)'!$C$2,4)),
IF(AND($B53=TRUE,C53=0,ROUND($F53/$I53,4)&lt;0.4),ROUND($F53/$I53,4),
IF(ROUND((SUMIFS($F:$F,$B:$B,TRUE,$C:$C,$C53)/SUMIFS($I:$I,$B:$B,TRUE,$C:$C,$C53)),4)&gt;=0.4,
MIN(1,ROUND((SUMIFS($F:$F,$B:$B,TRUE,$C:$C,$C53)/SUMIFS($I:$I,$B:$B,TRUE,$C:$C,$C53))*'FEDERAL RATES (HIDDEN)'!$C$2,4)),
ROUND((SUMIFS($F:$F,$B:$B,TRUE,$C:$C,$C53)/SUMIFS($I:$I,$B:$B,TRUE,$C:$C,$C53)),4))))))</f>
        <v>0</v>
      </c>
      <c r="K53" s="89">
        <f t="shared" si="4"/>
        <v>0</v>
      </c>
      <c r="L53" s="99">
        <f t="shared" si="5"/>
        <v>0</v>
      </c>
      <c r="M53" s="68">
        <v>1</v>
      </c>
      <c r="N53" s="87">
        <f t="shared" si="39"/>
        <v>0</v>
      </c>
      <c r="O53" s="68"/>
      <c r="P53" s="38">
        <f t="shared" si="6"/>
        <v>0</v>
      </c>
      <c r="Q53" s="38">
        <f t="shared" si="7"/>
        <v>0</v>
      </c>
      <c r="R53" s="38">
        <f t="shared" si="8"/>
        <v>0</v>
      </c>
      <c r="S53" s="87">
        <f t="shared" si="9"/>
        <v>0</v>
      </c>
      <c r="T53" s="69"/>
      <c r="U53" s="38">
        <f t="shared" si="10"/>
        <v>0</v>
      </c>
      <c r="V53" s="38">
        <f t="shared" si="11"/>
        <v>0</v>
      </c>
      <c r="W53" s="38">
        <f t="shared" si="12"/>
        <v>0</v>
      </c>
      <c r="X53" s="87">
        <f t="shared" si="13"/>
        <v>0</v>
      </c>
      <c r="Y53" s="69"/>
      <c r="Z53" s="38">
        <f t="shared" si="14"/>
        <v>0</v>
      </c>
      <c r="AA53" s="38">
        <f t="shared" si="15"/>
        <v>0</v>
      </c>
      <c r="AB53" s="38">
        <f t="shared" si="16"/>
        <v>0</v>
      </c>
      <c r="AC53" s="87">
        <f t="shared" si="17"/>
        <v>0</v>
      </c>
      <c r="AD53" s="69"/>
      <c r="AE53" s="38">
        <f t="shared" si="18"/>
        <v>0</v>
      </c>
      <c r="AF53" s="38">
        <f t="shared" si="19"/>
        <v>0</v>
      </c>
      <c r="AG53" s="38">
        <f t="shared" si="20"/>
        <v>0</v>
      </c>
      <c r="AH53" s="87">
        <f t="shared" si="21"/>
        <v>0</v>
      </c>
      <c r="AI53" s="69"/>
      <c r="AJ53" s="39">
        <f t="shared" si="22"/>
        <v>0</v>
      </c>
      <c r="AK53" s="106"/>
      <c r="AL53" s="91"/>
      <c r="AM53" s="107"/>
      <c r="AN53" s="106"/>
      <c r="AO53" s="91"/>
      <c r="AP53" s="107"/>
      <c r="AQ53" s="106"/>
      <c r="AR53" s="91"/>
      <c r="AS53" s="107"/>
      <c r="AT53" s="106"/>
      <c r="AU53" s="91"/>
      <c r="AV53" s="107"/>
      <c r="AW53" s="106"/>
      <c r="AX53" s="107"/>
      <c r="AY53" s="106"/>
      <c r="AZ53" s="107"/>
      <c r="BA53" s="108"/>
      <c r="BB53" s="106"/>
      <c r="BC53" s="91"/>
      <c r="BD53" s="91"/>
      <c r="BE53" s="91"/>
      <c r="BF53" s="107"/>
      <c r="BG53" s="70"/>
      <c r="BH53" s="61"/>
      <c r="BI53" s="38">
        <f xml:space="preserve">
(P53*(2/3))+
(X53*(1/3))+
(AC53)+
(AH53)+
((AJ53)/(AZ53+'FEDERAL RATES (HIDDEN)'!$C$20))</f>
        <v>0</v>
      </c>
      <c r="BJ53" s="65"/>
      <c r="BK53" s="63">
        <f t="shared" si="37"/>
        <v>0</v>
      </c>
      <c r="BL53" s="88" t="str">
        <f>IF(AND(BH53="CONVENTIONAL",$BI53&gt;='MPLH COMPS'!$B$3,$BI53&lt;='MPLH COMPS'!$C$3),'MPLH COMPS'!$D$3&amp;" - "&amp;'MPLH COMPS'!$E$3,
IF(AND(BH53="CONVENTIONAL",$BI53&gt;='MPLH COMPS'!$B$4,$BI53&lt;='MPLH COMPS'!$C$4),'MPLH COMPS'!$D$4&amp;" - "&amp;'MPLH COMPS'!$E$4,
IF(AND(BH53="CONVENTIONAL",$BI53&gt;='MPLH COMPS'!$B$5,$BI53&lt;='MPLH COMPS'!$C$5),'MPLH COMPS'!$D$5&amp;" - "&amp;'MPLH COMPS'!$E$5,
IF(AND(BH53="CONVENTIONAL",$BI53&gt;='MPLH COMPS'!$B$6,$BI53&lt;='MPLH COMPS'!$C$6),'MPLH COMPS'!$D$6&amp;" - "&amp;'MPLH COMPS'!$E$6,
IF(AND(BH53="CONVENTIONAL",$BI53&gt;='MPLH COMPS'!$B$7,$BI53&lt;='MPLH COMPS'!$C$7),'MPLH COMPS'!$D$7&amp;" - "&amp;'MPLH COMPS'!$E$7,
IF(AND(BH53="CONVENTIONAL",$BI53&gt;='MPLH COMPS'!$B$8,$BI53&lt;='MPLH COMPS'!$C$8),'MPLH COMPS'!$D$8&amp;" - "&amp;'MPLH COMPS'!$E$8,
IF(AND(BH53="CONVENTIONAL",$BI53&gt;='MPLH COMPS'!$B$9,$BI53&lt;='MPLH COMPS'!$C$9),'MPLH COMPS'!$D$9&amp;" - "&amp;'MPLH COMPS'!$E$9,
IF(AND(BH53="CONVENTIONAL",$BI53&gt;='MPLH COMPS'!$B$10,$BI53&lt;='MPLH COMPS'!$C$10),'MPLH COMPS'!$D$10&amp;" - "&amp;'MPLH COMPS'!$E$10,
IF(AND(BH53="CONVENTIONAL",$BI53&gt;='MPLH COMPS'!$B$11,$BI53&lt;='MPLH COMPS'!$C$11),'MPLH COMPS'!$D$11&amp;" - "&amp;'MPLH COMPS'!$E$11,
IF(AND(BH53="CONVENTIONAL",$BI53&gt;='MPLH COMPS'!$B$12,$BI53&lt;='MPLH COMPS'!$C$12),'MPLH COMPS'!$D$12&amp;" - "&amp;'MPLH COMPS'!$E$12,
IF(AND(BH53="CONVENTIONAL",$BI53&gt;='MPLH COMPS'!$B$13,$BI53&lt;='MPLH COMPS'!$C$13),'MPLH COMPS'!$D$13&amp;" - "&amp;'MPLH COMPS'!$E$13,
IF(AND(BH53="CONVENIENCE",$BI53&gt;='MPLH COMPS'!$B$3,$BI53&lt;='MPLH COMPS'!$C$3),'MPLH COMPS'!$F$3&amp;" - "&amp;'MPLH COMPS'!$G$3,
IF(AND(BH53="CONVENIENCE",$BI53&gt;='MPLH COMPS'!$B$4,$BI53&lt;='MPLH COMPS'!$C$4),'MPLH COMPS'!$F$4&amp;" - "&amp;'MPLH COMPS'!$G$4,
IF(AND(BH53="CONVENIENCE",$BI53&gt;='MPLH COMPS'!$B$5,$BI53&lt;='MPLH COMPS'!$C$5),'MPLH COMPS'!$F$5&amp;" - "&amp;'MPLH COMPS'!$G$5,
IF(AND(BH53="CONVENIENCE",$BI53&gt;='MPLH COMPS'!$B$6,$BI53&lt;='MPLH COMPS'!$C$6),'MPLH COMPS'!$F$6&amp;" - "&amp;'MPLH COMPS'!$G$6,
IF(AND(BH53="CONVENIENCE",$BI53&gt;='MPLH COMPS'!$B$7,$BI53&lt;='MPLH COMPS'!$C$7),'MPLH COMPS'!$F$7&amp;" - "&amp;'MPLH COMPS'!$G$7,
IF(AND(BH53="CONVENIENCE",$BI53&gt;='MPLH COMPS'!$B$8,$BI53&lt;='MPLH COMPS'!$C$8),'MPLH COMPS'!$F$8&amp;" - "&amp;'MPLH COMPS'!$G$8,
IF(AND(BH53="CONVENIENCE",$BI53&gt;='MPLH COMPS'!$B$9,$BI53&lt;='MPLH COMPS'!$C$9),'MPLH COMPS'!$F$9&amp;" - "&amp;'MPLH COMPS'!$G$9,
IF(AND(BH53="CONVENIENCE",$BI53&gt;='MPLH COMPS'!$B$10,$BI53&lt;='MPLH COMPS'!$C$10),'MPLH COMPS'!$F$10&amp;" - "&amp;'MPLH COMPS'!$G$10,
IF(AND(BH53="CONVENIENCE",$BI53&gt;='MPLH COMPS'!$B$11,$BI53&lt;='MPLH COMPS'!$C$11),'MPLH COMPS'!$F$11&amp;" - "&amp;'MPLH COMPS'!$G$11,
IF(AND(BH53="CONVENIENCE",$BI53&gt;='MPLH COMPS'!$B$12,$BI53&lt;='MPLH COMPS'!$C$12),'MPLH COMPS'!$F$12&amp;" - "&amp;'MPLH COMPS'!$G$12,
IF(AND(BH53="CONVENIENCE",$BI53&gt;='MPLH COMPS'!$B$13,$BI53&lt;='MPLH COMPS'!$C$13),'MPLH COMPS'!$F$13&amp;" - "&amp;'MPLH COMPS'!$G$13,
""))))))))))))))))))))))</f>
        <v/>
      </c>
      <c r="BM53" s="31"/>
      <c r="BN53" s="113"/>
      <c r="BO53" s="115">
        <f t="shared" si="23"/>
        <v>0</v>
      </c>
      <c r="BP53" s="117">
        <f t="shared" si="24"/>
        <v>0</v>
      </c>
      <c r="BQ53" s="117">
        <f t="shared" si="25"/>
        <v>0</v>
      </c>
      <c r="BR53" s="116">
        <f t="shared" si="26"/>
        <v>0</v>
      </c>
      <c r="BS53" s="115">
        <f t="shared" si="27"/>
        <v>0</v>
      </c>
      <c r="BT53" s="117">
        <f t="shared" si="28"/>
        <v>0</v>
      </c>
      <c r="BU53" s="116">
        <f t="shared" si="29"/>
        <v>0</v>
      </c>
      <c r="BV53" s="115">
        <f t="shared" si="30"/>
        <v>0</v>
      </c>
      <c r="BW53" s="117">
        <f t="shared" si="31"/>
        <v>0</v>
      </c>
      <c r="BX53" s="116">
        <f t="shared" si="34"/>
        <v>0</v>
      </c>
      <c r="BY53" s="118">
        <f t="shared" si="38"/>
        <v>0</v>
      </c>
    </row>
    <row r="54" spans="1:77" ht="20.75" customHeight="1" x14ac:dyDescent="0.2">
      <c r="A54" s="74" t="s">
        <v>124</v>
      </c>
      <c r="B54" s="120" t="b">
        <v>0</v>
      </c>
      <c r="C54" s="75"/>
      <c r="D54" s="159">
        <f t="shared" si="35"/>
        <v>0</v>
      </c>
      <c r="E54" s="96"/>
      <c r="F54" s="76"/>
      <c r="G54" s="77"/>
      <c r="H54" s="77"/>
      <c r="I54" s="39">
        <f t="shared" si="36"/>
        <v>0</v>
      </c>
      <c r="J54" s="98">
        <f>IF($F54=0,0,IF($B54=FALSE,ROUND($F54/$I54,4),
IF(AND($B54=TRUE,C54=0,ROUND($F54/$I54,4)&gt;=0.4),MIN(1,ROUND(($F54/$I54)*'FEDERAL RATES (HIDDEN)'!$C$2,4)),
IF(AND($B54=TRUE,C54=0,ROUND($F54/$I54,4)&lt;0.4),ROUND($F54/$I54,4),
IF(ROUND((SUMIFS($F:$F,$B:$B,TRUE,$C:$C,$C54)/SUMIFS($I:$I,$B:$B,TRUE,$C:$C,$C54)),4)&gt;=0.4,
MIN(1,ROUND((SUMIFS($F:$F,$B:$B,TRUE,$C:$C,$C54)/SUMIFS($I:$I,$B:$B,TRUE,$C:$C,$C54))*'FEDERAL RATES (HIDDEN)'!$C$2,4)),
ROUND((SUMIFS($F:$F,$B:$B,TRUE,$C:$C,$C54)/SUMIFS($I:$I,$B:$B,TRUE,$C:$C,$C54)),4))))))</f>
        <v>0</v>
      </c>
      <c r="K54" s="89">
        <f t="shared" si="4"/>
        <v>0</v>
      </c>
      <c r="L54" s="99">
        <f t="shared" si="5"/>
        <v>0</v>
      </c>
      <c r="M54" s="68">
        <v>1</v>
      </c>
      <c r="N54" s="87">
        <f t="shared" si="39"/>
        <v>0</v>
      </c>
      <c r="O54" s="68"/>
      <c r="P54" s="38">
        <f t="shared" si="6"/>
        <v>0</v>
      </c>
      <c r="Q54" s="38">
        <f t="shared" si="7"/>
        <v>0</v>
      </c>
      <c r="R54" s="38">
        <f t="shared" si="8"/>
        <v>0</v>
      </c>
      <c r="S54" s="87">
        <f t="shared" si="9"/>
        <v>0</v>
      </c>
      <c r="T54" s="69"/>
      <c r="U54" s="38">
        <f t="shared" si="10"/>
        <v>0</v>
      </c>
      <c r="V54" s="38">
        <f t="shared" si="11"/>
        <v>0</v>
      </c>
      <c r="W54" s="38">
        <f t="shared" si="12"/>
        <v>0</v>
      </c>
      <c r="X54" s="87">
        <f t="shared" si="13"/>
        <v>0</v>
      </c>
      <c r="Y54" s="69"/>
      <c r="Z54" s="38">
        <f t="shared" si="14"/>
        <v>0</v>
      </c>
      <c r="AA54" s="38">
        <f t="shared" si="15"/>
        <v>0</v>
      </c>
      <c r="AB54" s="38">
        <f t="shared" si="16"/>
        <v>0</v>
      </c>
      <c r="AC54" s="87">
        <f t="shared" si="17"/>
        <v>0</v>
      </c>
      <c r="AD54" s="69"/>
      <c r="AE54" s="38">
        <f t="shared" si="18"/>
        <v>0</v>
      </c>
      <c r="AF54" s="38">
        <f t="shared" si="19"/>
        <v>0</v>
      </c>
      <c r="AG54" s="38">
        <f t="shared" si="20"/>
        <v>0</v>
      </c>
      <c r="AH54" s="87">
        <f t="shared" si="21"/>
        <v>0</v>
      </c>
      <c r="AI54" s="69"/>
      <c r="AJ54" s="39">
        <f t="shared" si="22"/>
        <v>0</v>
      </c>
      <c r="AK54" s="106"/>
      <c r="AL54" s="91"/>
      <c r="AM54" s="107"/>
      <c r="AN54" s="106"/>
      <c r="AO54" s="91"/>
      <c r="AP54" s="107"/>
      <c r="AQ54" s="106"/>
      <c r="AR54" s="91"/>
      <c r="AS54" s="107"/>
      <c r="AT54" s="106"/>
      <c r="AU54" s="91"/>
      <c r="AV54" s="107"/>
      <c r="AW54" s="106"/>
      <c r="AX54" s="107"/>
      <c r="AY54" s="106"/>
      <c r="AZ54" s="107"/>
      <c r="BA54" s="108"/>
      <c r="BB54" s="106"/>
      <c r="BC54" s="91"/>
      <c r="BD54" s="91"/>
      <c r="BE54" s="91"/>
      <c r="BF54" s="107"/>
      <c r="BG54" s="70"/>
      <c r="BH54" s="61"/>
      <c r="BI54" s="38">
        <f xml:space="preserve">
(P54*(2/3))+
(X54*(1/3))+
(AC54)+
(AH54)+
((AJ54)/(AZ54+'FEDERAL RATES (HIDDEN)'!$C$20))</f>
        <v>0</v>
      </c>
      <c r="BJ54" s="65"/>
      <c r="BK54" s="63">
        <f t="shared" si="37"/>
        <v>0</v>
      </c>
      <c r="BL54" s="88" t="str">
        <f>IF(AND(BH54="CONVENTIONAL",$BI54&gt;='MPLH COMPS'!$B$3,$BI54&lt;='MPLH COMPS'!$C$3),'MPLH COMPS'!$D$3&amp;" - "&amp;'MPLH COMPS'!$E$3,
IF(AND(BH54="CONVENTIONAL",$BI54&gt;='MPLH COMPS'!$B$4,$BI54&lt;='MPLH COMPS'!$C$4),'MPLH COMPS'!$D$4&amp;" - "&amp;'MPLH COMPS'!$E$4,
IF(AND(BH54="CONVENTIONAL",$BI54&gt;='MPLH COMPS'!$B$5,$BI54&lt;='MPLH COMPS'!$C$5),'MPLH COMPS'!$D$5&amp;" - "&amp;'MPLH COMPS'!$E$5,
IF(AND(BH54="CONVENTIONAL",$BI54&gt;='MPLH COMPS'!$B$6,$BI54&lt;='MPLH COMPS'!$C$6),'MPLH COMPS'!$D$6&amp;" - "&amp;'MPLH COMPS'!$E$6,
IF(AND(BH54="CONVENTIONAL",$BI54&gt;='MPLH COMPS'!$B$7,$BI54&lt;='MPLH COMPS'!$C$7),'MPLH COMPS'!$D$7&amp;" - "&amp;'MPLH COMPS'!$E$7,
IF(AND(BH54="CONVENTIONAL",$BI54&gt;='MPLH COMPS'!$B$8,$BI54&lt;='MPLH COMPS'!$C$8),'MPLH COMPS'!$D$8&amp;" - "&amp;'MPLH COMPS'!$E$8,
IF(AND(BH54="CONVENTIONAL",$BI54&gt;='MPLH COMPS'!$B$9,$BI54&lt;='MPLH COMPS'!$C$9),'MPLH COMPS'!$D$9&amp;" - "&amp;'MPLH COMPS'!$E$9,
IF(AND(BH54="CONVENTIONAL",$BI54&gt;='MPLH COMPS'!$B$10,$BI54&lt;='MPLH COMPS'!$C$10),'MPLH COMPS'!$D$10&amp;" - "&amp;'MPLH COMPS'!$E$10,
IF(AND(BH54="CONVENTIONAL",$BI54&gt;='MPLH COMPS'!$B$11,$BI54&lt;='MPLH COMPS'!$C$11),'MPLH COMPS'!$D$11&amp;" - "&amp;'MPLH COMPS'!$E$11,
IF(AND(BH54="CONVENTIONAL",$BI54&gt;='MPLH COMPS'!$B$12,$BI54&lt;='MPLH COMPS'!$C$12),'MPLH COMPS'!$D$12&amp;" - "&amp;'MPLH COMPS'!$E$12,
IF(AND(BH54="CONVENTIONAL",$BI54&gt;='MPLH COMPS'!$B$13,$BI54&lt;='MPLH COMPS'!$C$13),'MPLH COMPS'!$D$13&amp;" - "&amp;'MPLH COMPS'!$E$13,
IF(AND(BH54="CONVENIENCE",$BI54&gt;='MPLH COMPS'!$B$3,$BI54&lt;='MPLH COMPS'!$C$3),'MPLH COMPS'!$F$3&amp;" - "&amp;'MPLH COMPS'!$G$3,
IF(AND(BH54="CONVENIENCE",$BI54&gt;='MPLH COMPS'!$B$4,$BI54&lt;='MPLH COMPS'!$C$4),'MPLH COMPS'!$F$4&amp;" - "&amp;'MPLH COMPS'!$G$4,
IF(AND(BH54="CONVENIENCE",$BI54&gt;='MPLH COMPS'!$B$5,$BI54&lt;='MPLH COMPS'!$C$5),'MPLH COMPS'!$F$5&amp;" - "&amp;'MPLH COMPS'!$G$5,
IF(AND(BH54="CONVENIENCE",$BI54&gt;='MPLH COMPS'!$B$6,$BI54&lt;='MPLH COMPS'!$C$6),'MPLH COMPS'!$F$6&amp;" - "&amp;'MPLH COMPS'!$G$6,
IF(AND(BH54="CONVENIENCE",$BI54&gt;='MPLH COMPS'!$B$7,$BI54&lt;='MPLH COMPS'!$C$7),'MPLH COMPS'!$F$7&amp;" - "&amp;'MPLH COMPS'!$G$7,
IF(AND(BH54="CONVENIENCE",$BI54&gt;='MPLH COMPS'!$B$8,$BI54&lt;='MPLH COMPS'!$C$8),'MPLH COMPS'!$F$8&amp;" - "&amp;'MPLH COMPS'!$G$8,
IF(AND(BH54="CONVENIENCE",$BI54&gt;='MPLH COMPS'!$B$9,$BI54&lt;='MPLH COMPS'!$C$9),'MPLH COMPS'!$F$9&amp;" - "&amp;'MPLH COMPS'!$G$9,
IF(AND(BH54="CONVENIENCE",$BI54&gt;='MPLH COMPS'!$B$10,$BI54&lt;='MPLH COMPS'!$C$10),'MPLH COMPS'!$F$10&amp;" - "&amp;'MPLH COMPS'!$G$10,
IF(AND(BH54="CONVENIENCE",$BI54&gt;='MPLH COMPS'!$B$11,$BI54&lt;='MPLH COMPS'!$C$11),'MPLH COMPS'!$F$11&amp;" - "&amp;'MPLH COMPS'!$G$11,
IF(AND(BH54="CONVENIENCE",$BI54&gt;='MPLH COMPS'!$B$12,$BI54&lt;='MPLH COMPS'!$C$12),'MPLH COMPS'!$F$12&amp;" - "&amp;'MPLH COMPS'!$G$12,
IF(AND(BH54="CONVENIENCE",$BI54&gt;='MPLH COMPS'!$B$13,$BI54&lt;='MPLH COMPS'!$C$13),'MPLH COMPS'!$F$13&amp;" - "&amp;'MPLH COMPS'!$G$13,
""))))))))))))))))))))))</f>
        <v/>
      </c>
      <c r="BM54" s="31"/>
      <c r="BN54" s="113"/>
      <c r="BO54" s="115">
        <f t="shared" si="23"/>
        <v>0</v>
      </c>
      <c r="BP54" s="117">
        <f t="shared" si="24"/>
        <v>0</v>
      </c>
      <c r="BQ54" s="117">
        <f t="shared" si="25"/>
        <v>0</v>
      </c>
      <c r="BR54" s="116">
        <f t="shared" si="26"/>
        <v>0</v>
      </c>
      <c r="BS54" s="115">
        <f t="shared" si="27"/>
        <v>0</v>
      </c>
      <c r="BT54" s="117">
        <f t="shared" si="28"/>
        <v>0</v>
      </c>
      <c r="BU54" s="116">
        <f t="shared" si="29"/>
        <v>0</v>
      </c>
      <c r="BV54" s="115">
        <f t="shared" si="30"/>
        <v>0</v>
      </c>
      <c r="BW54" s="117">
        <f t="shared" si="31"/>
        <v>0</v>
      </c>
      <c r="BX54" s="116">
        <f t="shared" si="34"/>
        <v>0</v>
      </c>
      <c r="BY54" s="118">
        <f t="shared" si="38"/>
        <v>0</v>
      </c>
    </row>
    <row r="55" spans="1:77" ht="20.75" customHeight="1" x14ac:dyDescent="0.2">
      <c r="A55" s="74" t="s">
        <v>125</v>
      </c>
      <c r="B55" s="120" t="b">
        <v>0</v>
      </c>
      <c r="C55" s="75"/>
      <c r="D55" s="159">
        <f t="shared" si="35"/>
        <v>0</v>
      </c>
      <c r="E55" s="96"/>
      <c r="F55" s="76"/>
      <c r="G55" s="77"/>
      <c r="H55" s="77"/>
      <c r="I55" s="39">
        <f t="shared" si="36"/>
        <v>0</v>
      </c>
      <c r="J55" s="98">
        <f>IF($F55=0,0,IF($B55=FALSE,ROUND($F55/$I55,4),
IF(AND($B55=TRUE,C55=0,ROUND($F55/$I55,4)&gt;=0.4),MIN(1,ROUND(($F55/$I55)*'FEDERAL RATES (HIDDEN)'!$C$2,4)),
IF(AND($B55=TRUE,C55=0,ROUND($F55/$I55,4)&lt;0.4),ROUND($F55/$I55,4),
IF(ROUND((SUMIFS($F:$F,$B:$B,TRUE,$C:$C,$C55)/SUMIFS($I:$I,$B:$B,TRUE,$C:$C,$C55)),4)&gt;=0.4,
MIN(1,ROUND((SUMIFS($F:$F,$B:$B,TRUE,$C:$C,$C55)/SUMIFS($I:$I,$B:$B,TRUE,$C:$C,$C55))*'FEDERAL RATES (HIDDEN)'!$C$2,4)),
ROUND((SUMIFS($F:$F,$B:$B,TRUE,$C:$C,$C55)/SUMIFS($I:$I,$B:$B,TRUE,$C:$C,$C55)),4))))))</f>
        <v>0</v>
      </c>
      <c r="K55" s="89">
        <f t="shared" si="4"/>
        <v>0</v>
      </c>
      <c r="L55" s="99">
        <f t="shared" si="5"/>
        <v>0</v>
      </c>
      <c r="M55" s="68">
        <v>1</v>
      </c>
      <c r="N55" s="87">
        <f t="shared" si="39"/>
        <v>0</v>
      </c>
      <c r="O55" s="68"/>
      <c r="P55" s="38">
        <f t="shared" si="6"/>
        <v>0</v>
      </c>
      <c r="Q55" s="38">
        <f t="shared" si="7"/>
        <v>0</v>
      </c>
      <c r="R55" s="38">
        <f t="shared" si="8"/>
        <v>0</v>
      </c>
      <c r="S55" s="87">
        <f t="shared" si="9"/>
        <v>0</v>
      </c>
      <c r="T55" s="69"/>
      <c r="U55" s="38">
        <f t="shared" si="10"/>
        <v>0</v>
      </c>
      <c r="V55" s="38">
        <f t="shared" si="11"/>
        <v>0</v>
      </c>
      <c r="W55" s="38">
        <f t="shared" si="12"/>
        <v>0</v>
      </c>
      <c r="X55" s="87">
        <f t="shared" si="13"/>
        <v>0</v>
      </c>
      <c r="Y55" s="69"/>
      <c r="Z55" s="38">
        <f t="shared" si="14"/>
        <v>0</v>
      </c>
      <c r="AA55" s="38">
        <f t="shared" si="15"/>
        <v>0</v>
      </c>
      <c r="AB55" s="38">
        <f t="shared" si="16"/>
        <v>0</v>
      </c>
      <c r="AC55" s="87">
        <f t="shared" si="17"/>
        <v>0</v>
      </c>
      <c r="AD55" s="69"/>
      <c r="AE55" s="38">
        <f t="shared" si="18"/>
        <v>0</v>
      </c>
      <c r="AF55" s="38">
        <f t="shared" si="19"/>
        <v>0</v>
      </c>
      <c r="AG55" s="38">
        <f t="shared" si="20"/>
        <v>0</v>
      </c>
      <c r="AH55" s="87">
        <f t="shared" si="21"/>
        <v>0</v>
      </c>
      <c r="AI55" s="69"/>
      <c r="AJ55" s="39">
        <f t="shared" si="22"/>
        <v>0</v>
      </c>
      <c r="AK55" s="106"/>
      <c r="AL55" s="91"/>
      <c r="AM55" s="107"/>
      <c r="AN55" s="106"/>
      <c r="AO55" s="91"/>
      <c r="AP55" s="107"/>
      <c r="AQ55" s="106"/>
      <c r="AR55" s="91"/>
      <c r="AS55" s="107"/>
      <c r="AT55" s="106"/>
      <c r="AU55" s="91"/>
      <c r="AV55" s="107"/>
      <c r="AW55" s="106"/>
      <c r="AX55" s="107"/>
      <c r="AY55" s="106"/>
      <c r="AZ55" s="107"/>
      <c r="BA55" s="108"/>
      <c r="BB55" s="106"/>
      <c r="BC55" s="91"/>
      <c r="BD55" s="91"/>
      <c r="BE55" s="91"/>
      <c r="BF55" s="107"/>
      <c r="BG55" s="70"/>
      <c r="BH55" s="61"/>
      <c r="BI55" s="38">
        <f xml:space="preserve">
(P55*(2/3))+
(X55*(1/3))+
(AC55)+
(AH55)+
((AJ55)/(AZ55+'FEDERAL RATES (HIDDEN)'!$C$20))</f>
        <v>0</v>
      </c>
      <c r="BJ55" s="65"/>
      <c r="BK55" s="63">
        <f t="shared" si="37"/>
        <v>0</v>
      </c>
      <c r="BL55" s="88" t="str">
        <f>IF(AND(BH55="CONVENTIONAL",$BI55&gt;='MPLH COMPS'!$B$3,$BI55&lt;='MPLH COMPS'!$C$3),'MPLH COMPS'!$D$3&amp;" - "&amp;'MPLH COMPS'!$E$3,
IF(AND(BH55="CONVENTIONAL",$BI55&gt;='MPLH COMPS'!$B$4,$BI55&lt;='MPLH COMPS'!$C$4),'MPLH COMPS'!$D$4&amp;" - "&amp;'MPLH COMPS'!$E$4,
IF(AND(BH55="CONVENTIONAL",$BI55&gt;='MPLH COMPS'!$B$5,$BI55&lt;='MPLH COMPS'!$C$5),'MPLH COMPS'!$D$5&amp;" - "&amp;'MPLH COMPS'!$E$5,
IF(AND(BH55="CONVENTIONAL",$BI55&gt;='MPLH COMPS'!$B$6,$BI55&lt;='MPLH COMPS'!$C$6),'MPLH COMPS'!$D$6&amp;" - "&amp;'MPLH COMPS'!$E$6,
IF(AND(BH55="CONVENTIONAL",$BI55&gt;='MPLH COMPS'!$B$7,$BI55&lt;='MPLH COMPS'!$C$7),'MPLH COMPS'!$D$7&amp;" - "&amp;'MPLH COMPS'!$E$7,
IF(AND(BH55="CONVENTIONAL",$BI55&gt;='MPLH COMPS'!$B$8,$BI55&lt;='MPLH COMPS'!$C$8),'MPLH COMPS'!$D$8&amp;" - "&amp;'MPLH COMPS'!$E$8,
IF(AND(BH55="CONVENTIONAL",$BI55&gt;='MPLH COMPS'!$B$9,$BI55&lt;='MPLH COMPS'!$C$9),'MPLH COMPS'!$D$9&amp;" - "&amp;'MPLH COMPS'!$E$9,
IF(AND(BH55="CONVENTIONAL",$BI55&gt;='MPLH COMPS'!$B$10,$BI55&lt;='MPLH COMPS'!$C$10),'MPLH COMPS'!$D$10&amp;" - "&amp;'MPLH COMPS'!$E$10,
IF(AND(BH55="CONVENTIONAL",$BI55&gt;='MPLH COMPS'!$B$11,$BI55&lt;='MPLH COMPS'!$C$11),'MPLH COMPS'!$D$11&amp;" - "&amp;'MPLH COMPS'!$E$11,
IF(AND(BH55="CONVENTIONAL",$BI55&gt;='MPLH COMPS'!$B$12,$BI55&lt;='MPLH COMPS'!$C$12),'MPLH COMPS'!$D$12&amp;" - "&amp;'MPLH COMPS'!$E$12,
IF(AND(BH55="CONVENTIONAL",$BI55&gt;='MPLH COMPS'!$B$13,$BI55&lt;='MPLH COMPS'!$C$13),'MPLH COMPS'!$D$13&amp;" - "&amp;'MPLH COMPS'!$E$13,
IF(AND(BH55="CONVENIENCE",$BI55&gt;='MPLH COMPS'!$B$3,$BI55&lt;='MPLH COMPS'!$C$3),'MPLH COMPS'!$F$3&amp;" - "&amp;'MPLH COMPS'!$G$3,
IF(AND(BH55="CONVENIENCE",$BI55&gt;='MPLH COMPS'!$B$4,$BI55&lt;='MPLH COMPS'!$C$4),'MPLH COMPS'!$F$4&amp;" - "&amp;'MPLH COMPS'!$G$4,
IF(AND(BH55="CONVENIENCE",$BI55&gt;='MPLH COMPS'!$B$5,$BI55&lt;='MPLH COMPS'!$C$5),'MPLH COMPS'!$F$5&amp;" - "&amp;'MPLH COMPS'!$G$5,
IF(AND(BH55="CONVENIENCE",$BI55&gt;='MPLH COMPS'!$B$6,$BI55&lt;='MPLH COMPS'!$C$6),'MPLH COMPS'!$F$6&amp;" - "&amp;'MPLH COMPS'!$G$6,
IF(AND(BH55="CONVENIENCE",$BI55&gt;='MPLH COMPS'!$B$7,$BI55&lt;='MPLH COMPS'!$C$7),'MPLH COMPS'!$F$7&amp;" - "&amp;'MPLH COMPS'!$G$7,
IF(AND(BH55="CONVENIENCE",$BI55&gt;='MPLH COMPS'!$B$8,$BI55&lt;='MPLH COMPS'!$C$8),'MPLH COMPS'!$F$8&amp;" - "&amp;'MPLH COMPS'!$G$8,
IF(AND(BH55="CONVENIENCE",$BI55&gt;='MPLH COMPS'!$B$9,$BI55&lt;='MPLH COMPS'!$C$9),'MPLH COMPS'!$F$9&amp;" - "&amp;'MPLH COMPS'!$G$9,
IF(AND(BH55="CONVENIENCE",$BI55&gt;='MPLH COMPS'!$B$10,$BI55&lt;='MPLH COMPS'!$C$10),'MPLH COMPS'!$F$10&amp;" - "&amp;'MPLH COMPS'!$G$10,
IF(AND(BH55="CONVENIENCE",$BI55&gt;='MPLH COMPS'!$B$11,$BI55&lt;='MPLH COMPS'!$C$11),'MPLH COMPS'!$F$11&amp;" - "&amp;'MPLH COMPS'!$G$11,
IF(AND(BH55="CONVENIENCE",$BI55&gt;='MPLH COMPS'!$B$12,$BI55&lt;='MPLH COMPS'!$C$12),'MPLH COMPS'!$F$12&amp;" - "&amp;'MPLH COMPS'!$G$12,
IF(AND(BH55="CONVENIENCE",$BI55&gt;='MPLH COMPS'!$B$13,$BI55&lt;='MPLH COMPS'!$C$13),'MPLH COMPS'!$F$13&amp;" - "&amp;'MPLH COMPS'!$G$13,
""))))))))))))))))))))))</f>
        <v/>
      </c>
      <c r="BM55" s="31"/>
      <c r="BN55" s="113"/>
      <c r="BO55" s="115">
        <f t="shared" si="23"/>
        <v>0</v>
      </c>
      <c r="BP55" s="117">
        <f t="shared" si="24"/>
        <v>0</v>
      </c>
      <c r="BQ55" s="117">
        <f t="shared" si="25"/>
        <v>0</v>
      </c>
      <c r="BR55" s="116">
        <f t="shared" si="26"/>
        <v>0</v>
      </c>
      <c r="BS55" s="115">
        <f t="shared" si="27"/>
        <v>0</v>
      </c>
      <c r="BT55" s="117">
        <f t="shared" si="28"/>
        <v>0</v>
      </c>
      <c r="BU55" s="116">
        <f t="shared" si="29"/>
        <v>0</v>
      </c>
      <c r="BV55" s="115">
        <f t="shared" si="30"/>
        <v>0</v>
      </c>
      <c r="BW55" s="117">
        <f t="shared" si="31"/>
        <v>0</v>
      </c>
      <c r="BX55" s="116">
        <f t="shared" si="34"/>
        <v>0</v>
      </c>
      <c r="BY55" s="118">
        <f t="shared" si="38"/>
        <v>0</v>
      </c>
    </row>
    <row r="56" spans="1:77" ht="20.75" customHeight="1" x14ac:dyDescent="0.2">
      <c r="A56" s="74" t="s">
        <v>126</v>
      </c>
      <c r="B56" s="120" t="b">
        <v>0</v>
      </c>
      <c r="C56" s="75"/>
      <c r="D56" s="159">
        <f t="shared" si="35"/>
        <v>0</v>
      </c>
      <c r="E56" s="96"/>
      <c r="F56" s="76"/>
      <c r="G56" s="77"/>
      <c r="H56" s="77"/>
      <c r="I56" s="39">
        <f t="shared" si="36"/>
        <v>0</v>
      </c>
      <c r="J56" s="98">
        <f>IF($F56=0,0,IF($B56=FALSE,ROUND($F56/$I56,4),
IF(AND($B56=TRUE,C56=0,ROUND($F56/$I56,4)&gt;=0.4),MIN(1,ROUND(($F56/$I56)*'FEDERAL RATES (HIDDEN)'!$C$2,4)),
IF(AND($B56=TRUE,C56=0,ROUND($F56/$I56,4)&lt;0.4),ROUND($F56/$I56,4),
IF(ROUND((SUMIFS($F:$F,$B:$B,TRUE,$C:$C,$C56)/SUMIFS($I:$I,$B:$B,TRUE,$C:$C,$C56)),4)&gt;=0.4,
MIN(1,ROUND((SUMIFS($F:$F,$B:$B,TRUE,$C:$C,$C56)/SUMIFS($I:$I,$B:$B,TRUE,$C:$C,$C56))*'FEDERAL RATES (HIDDEN)'!$C$2,4)),
ROUND((SUMIFS($F:$F,$B:$B,TRUE,$C:$C,$C56)/SUMIFS($I:$I,$B:$B,TRUE,$C:$C,$C56)),4))))))</f>
        <v>0</v>
      </c>
      <c r="K56" s="89">
        <f t="shared" si="4"/>
        <v>0</v>
      </c>
      <c r="L56" s="99">
        <f t="shared" si="5"/>
        <v>0</v>
      </c>
      <c r="M56" s="68">
        <v>1</v>
      </c>
      <c r="N56" s="87">
        <f t="shared" si="39"/>
        <v>0</v>
      </c>
      <c r="O56" s="68"/>
      <c r="P56" s="38">
        <f t="shared" si="6"/>
        <v>0</v>
      </c>
      <c r="Q56" s="38">
        <f t="shared" si="7"/>
        <v>0</v>
      </c>
      <c r="R56" s="38">
        <f t="shared" si="8"/>
        <v>0</v>
      </c>
      <c r="S56" s="87">
        <f t="shared" si="9"/>
        <v>0</v>
      </c>
      <c r="T56" s="69"/>
      <c r="U56" s="38">
        <f t="shared" si="10"/>
        <v>0</v>
      </c>
      <c r="V56" s="38">
        <f t="shared" si="11"/>
        <v>0</v>
      </c>
      <c r="W56" s="38">
        <f t="shared" si="12"/>
        <v>0</v>
      </c>
      <c r="X56" s="87">
        <f t="shared" si="13"/>
        <v>0</v>
      </c>
      <c r="Y56" s="69"/>
      <c r="Z56" s="38">
        <f t="shared" si="14"/>
        <v>0</v>
      </c>
      <c r="AA56" s="38">
        <f t="shared" si="15"/>
        <v>0</v>
      </c>
      <c r="AB56" s="38">
        <f t="shared" si="16"/>
        <v>0</v>
      </c>
      <c r="AC56" s="87">
        <f t="shared" si="17"/>
        <v>0</v>
      </c>
      <c r="AD56" s="69"/>
      <c r="AE56" s="38">
        <f t="shared" si="18"/>
        <v>0</v>
      </c>
      <c r="AF56" s="38">
        <f t="shared" si="19"/>
        <v>0</v>
      </c>
      <c r="AG56" s="38">
        <f t="shared" si="20"/>
        <v>0</v>
      </c>
      <c r="AH56" s="87">
        <f t="shared" si="21"/>
        <v>0</v>
      </c>
      <c r="AI56" s="69"/>
      <c r="AJ56" s="39">
        <f t="shared" si="22"/>
        <v>0</v>
      </c>
      <c r="AK56" s="106"/>
      <c r="AL56" s="91"/>
      <c r="AM56" s="107"/>
      <c r="AN56" s="106"/>
      <c r="AO56" s="91"/>
      <c r="AP56" s="107"/>
      <c r="AQ56" s="106"/>
      <c r="AR56" s="91"/>
      <c r="AS56" s="107"/>
      <c r="AT56" s="106"/>
      <c r="AU56" s="91"/>
      <c r="AV56" s="107"/>
      <c r="AW56" s="106"/>
      <c r="AX56" s="107"/>
      <c r="AY56" s="106"/>
      <c r="AZ56" s="107"/>
      <c r="BA56" s="108"/>
      <c r="BB56" s="106"/>
      <c r="BC56" s="91"/>
      <c r="BD56" s="91"/>
      <c r="BE56" s="91"/>
      <c r="BF56" s="107"/>
      <c r="BG56" s="70"/>
      <c r="BH56" s="61"/>
      <c r="BI56" s="38">
        <f xml:space="preserve">
(P56*(2/3))+
(X56*(1/3))+
(AC56)+
(AH56)+
((AJ56)/(AZ56+'FEDERAL RATES (HIDDEN)'!$C$20))</f>
        <v>0</v>
      </c>
      <c r="BJ56" s="65"/>
      <c r="BK56" s="63">
        <f t="shared" si="37"/>
        <v>0</v>
      </c>
      <c r="BL56" s="88" t="str">
        <f>IF(AND(BH56="CONVENTIONAL",$BI56&gt;='MPLH COMPS'!$B$3,$BI56&lt;='MPLH COMPS'!$C$3),'MPLH COMPS'!$D$3&amp;" - "&amp;'MPLH COMPS'!$E$3,
IF(AND(BH56="CONVENTIONAL",$BI56&gt;='MPLH COMPS'!$B$4,$BI56&lt;='MPLH COMPS'!$C$4),'MPLH COMPS'!$D$4&amp;" - "&amp;'MPLH COMPS'!$E$4,
IF(AND(BH56="CONVENTIONAL",$BI56&gt;='MPLH COMPS'!$B$5,$BI56&lt;='MPLH COMPS'!$C$5),'MPLH COMPS'!$D$5&amp;" - "&amp;'MPLH COMPS'!$E$5,
IF(AND(BH56="CONVENTIONAL",$BI56&gt;='MPLH COMPS'!$B$6,$BI56&lt;='MPLH COMPS'!$C$6),'MPLH COMPS'!$D$6&amp;" - "&amp;'MPLH COMPS'!$E$6,
IF(AND(BH56="CONVENTIONAL",$BI56&gt;='MPLH COMPS'!$B$7,$BI56&lt;='MPLH COMPS'!$C$7),'MPLH COMPS'!$D$7&amp;" - "&amp;'MPLH COMPS'!$E$7,
IF(AND(BH56="CONVENTIONAL",$BI56&gt;='MPLH COMPS'!$B$8,$BI56&lt;='MPLH COMPS'!$C$8),'MPLH COMPS'!$D$8&amp;" - "&amp;'MPLH COMPS'!$E$8,
IF(AND(BH56="CONVENTIONAL",$BI56&gt;='MPLH COMPS'!$B$9,$BI56&lt;='MPLH COMPS'!$C$9),'MPLH COMPS'!$D$9&amp;" - "&amp;'MPLH COMPS'!$E$9,
IF(AND(BH56="CONVENTIONAL",$BI56&gt;='MPLH COMPS'!$B$10,$BI56&lt;='MPLH COMPS'!$C$10),'MPLH COMPS'!$D$10&amp;" - "&amp;'MPLH COMPS'!$E$10,
IF(AND(BH56="CONVENTIONAL",$BI56&gt;='MPLH COMPS'!$B$11,$BI56&lt;='MPLH COMPS'!$C$11),'MPLH COMPS'!$D$11&amp;" - "&amp;'MPLH COMPS'!$E$11,
IF(AND(BH56="CONVENTIONAL",$BI56&gt;='MPLH COMPS'!$B$12,$BI56&lt;='MPLH COMPS'!$C$12),'MPLH COMPS'!$D$12&amp;" - "&amp;'MPLH COMPS'!$E$12,
IF(AND(BH56="CONVENTIONAL",$BI56&gt;='MPLH COMPS'!$B$13,$BI56&lt;='MPLH COMPS'!$C$13),'MPLH COMPS'!$D$13&amp;" - "&amp;'MPLH COMPS'!$E$13,
IF(AND(BH56="CONVENIENCE",$BI56&gt;='MPLH COMPS'!$B$3,$BI56&lt;='MPLH COMPS'!$C$3),'MPLH COMPS'!$F$3&amp;" - "&amp;'MPLH COMPS'!$G$3,
IF(AND(BH56="CONVENIENCE",$BI56&gt;='MPLH COMPS'!$B$4,$BI56&lt;='MPLH COMPS'!$C$4),'MPLH COMPS'!$F$4&amp;" - "&amp;'MPLH COMPS'!$G$4,
IF(AND(BH56="CONVENIENCE",$BI56&gt;='MPLH COMPS'!$B$5,$BI56&lt;='MPLH COMPS'!$C$5),'MPLH COMPS'!$F$5&amp;" - "&amp;'MPLH COMPS'!$G$5,
IF(AND(BH56="CONVENIENCE",$BI56&gt;='MPLH COMPS'!$B$6,$BI56&lt;='MPLH COMPS'!$C$6),'MPLH COMPS'!$F$6&amp;" - "&amp;'MPLH COMPS'!$G$6,
IF(AND(BH56="CONVENIENCE",$BI56&gt;='MPLH COMPS'!$B$7,$BI56&lt;='MPLH COMPS'!$C$7),'MPLH COMPS'!$F$7&amp;" - "&amp;'MPLH COMPS'!$G$7,
IF(AND(BH56="CONVENIENCE",$BI56&gt;='MPLH COMPS'!$B$8,$BI56&lt;='MPLH COMPS'!$C$8),'MPLH COMPS'!$F$8&amp;" - "&amp;'MPLH COMPS'!$G$8,
IF(AND(BH56="CONVENIENCE",$BI56&gt;='MPLH COMPS'!$B$9,$BI56&lt;='MPLH COMPS'!$C$9),'MPLH COMPS'!$F$9&amp;" - "&amp;'MPLH COMPS'!$G$9,
IF(AND(BH56="CONVENIENCE",$BI56&gt;='MPLH COMPS'!$B$10,$BI56&lt;='MPLH COMPS'!$C$10),'MPLH COMPS'!$F$10&amp;" - "&amp;'MPLH COMPS'!$G$10,
IF(AND(BH56="CONVENIENCE",$BI56&gt;='MPLH COMPS'!$B$11,$BI56&lt;='MPLH COMPS'!$C$11),'MPLH COMPS'!$F$11&amp;" - "&amp;'MPLH COMPS'!$G$11,
IF(AND(BH56="CONVENIENCE",$BI56&gt;='MPLH COMPS'!$B$12,$BI56&lt;='MPLH COMPS'!$C$12),'MPLH COMPS'!$F$12&amp;" - "&amp;'MPLH COMPS'!$G$12,
IF(AND(BH56="CONVENIENCE",$BI56&gt;='MPLH COMPS'!$B$13,$BI56&lt;='MPLH COMPS'!$C$13),'MPLH COMPS'!$F$13&amp;" - "&amp;'MPLH COMPS'!$G$13,
""))))))))))))))))))))))</f>
        <v/>
      </c>
      <c r="BM56" s="31"/>
      <c r="BN56" s="113"/>
      <c r="BO56" s="115">
        <f t="shared" si="23"/>
        <v>0</v>
      </c>
      <c r="BP56" s="117">
        <f t="shared" si="24"/>
        <v>0</v>
      </c>
      <c r="BQ56" s="117">
        <f t="shared" si="25"/>
        <v>0</v>
      </c>
      <c r="BR56" s="116">
        <f t="shared" si="26"/>
        <v>0</v>
      </c>
      <c r="BS56" s="115">
        <f t="shared" si="27"/>
        <v>0</v>
      </c>
      <c r="BT56" s="117">
        <f t="shared" si="28"/>
        <v>0</v>
      </c>
      <c r="BU56" s="116">
        <f t="shared" si="29"/>
        <v>0</v>
      </c>
      <c r="BV56" s="115">
        <f t="shared" si="30"/>
        <v>0</v>
      </c>
      <c r="BW56" s="117">
        <f t="shared" si="31"/>
        <v>0</v>
      </c>
      <c r="BX56" s="116">
        <f t="shared" si="34"/>
        <v>0</v>
      </c>
      <c r="BY56" s="118">
        <f t="shared" si="38"/>
        <v>0</v>
      </c>
    </row>
    <row r="57" spans="1:77" ht="20.75" customHeight="1" x14ac:dyDescent="0.2">
      <c r="A57" s="74" t="s">
        <v>127</v>
      </c>
      <c r="B57" s="120" t="b">
        <v>0</v>
      </c>
      <c r="C57" s="75"/>
      <c r="D57" s="159">
        <f t="shared" si="35"/>
        <v>0</v>
      </c>
      <c r="E57" s="96"/>
      <c r="F57" s="76"/>
      <c r="G57" s="77"/>
      <c r="H57" s="77"/>
      <c r="I57" s="39">
        <f t="shared" si="36"/>
        <v>0</v>
      </c>
      <c r="J57" s="98">
        <f>IF($F57=0,0,IF($B57=FALSE,ROUND($F57/$I57,4),
IF(AND($B57=TRUE,C57=0,ROUND($F57/$I57,4)&gt;=0.4),MIN(1,ROUND(($F57/$I57)*'FEDERAL RATES (HIDDEN)'!$C$2,4)),
IF(AND($B57=TRUE,C57=0,ROUND($F57/$I57,4)&lt;0.4),ROUND($F57/$I57,4),
IF(ROUND((SUMIFS($F:$F,$B:$B,TRUE,$C:$C,$C57)/SUMIFS($I:$I,$B:$B,TRUE,$C:$C,$C57)),4)&gt;=0.4,
MIN(1,ROUND((SUMIFS($F:$F,$B:$B,TRUE,$C:$C,$C57)/SUMIFS($I:$I,$B:$B,TRUE,$C:$C,$C57))*'FEDERAL RATES (HIDDEN)'!$C$2,4)),
ROUND((SUMIFS($F:$F,$B:$B,TRUE,$C:$C,$C57)/SUMIFS($I:$I,$B:$B,TRUE,$C:$C,$C57)),4))))))</f>
        <v>0</v>
      </c>
      <c r="K57" s="89">
        <f t="shared" si="4"/>
        <v>0</v>
      </c>
      <c r="L57" s="99">
        <f t="shared" si="5"/>
        <v>0</v>
      </c>
      <c r="M57" s="68">
        <v>1</v>
      </c>
      <c r="N57" s="87">
        <f t="shared" si="39"/>
        <v>0</v>
      </c>
      <c r="O57" s="68"/>
      <c r="P57" s="38">
        <f t="shared" si="6"/>
        <v>0</v>
      </c>
      <c r="Q57" s="38">
        <f t="shared" si="7"/>
        <v>0</v>
      </c>
      <c r="R57" s="38">
        <f t="shared" si="8"/>
        <v>0</v>
      </c>
      <c r="S57" s="87">
        <f t="shared" si="9"/>
        <v>0</v>
      </c>
      <c r="T57" s="69"/>
      <c r="U57" s="38">
        <f t="shared" si="10"/>
        <v>0</v>
      </c>
      <c r="V57" s="38">
        <f t="shared" si="11"/>
        <v>0</v>
      </c>
      <c r="W57" s="38">
        <f t="shared" si="12"/>
        <v>0</v>
      </c>
      <c r="X57" s="87">
        <f t="shared" si="13"/>
        <v>0</v>
      </c>
      <c r="Y57" s="69"/>
      <c r="Z57" s="38">
        <f t="shared" si="14"/>
        <v>0</v>
      </c>
      <c r="AA57" s="38">
        <f t="shared" si="15"/>
        <v>0</v>
      </c>
      <c r="AB57" s="38">
        <f t="shared" si="16"/>
        <v>0</v>
      </c>
      <c r="AC57" s="87">
        <f t="shared" si="17"/>
        <v>0</v>
      </c>
      <c r="AD57" s="69"/>
      <c r="AE57" s="38">
        <f t="shared" si="18"/>
        <v>0</v>
      </c>
      <c r="AF57" s="38">
        <f t="shared" si="19"/>
        <v>0</v>
      </c>
      <c r="AG57" s="38">
        <f t="shared" si="20"/>
        <v>0</v>
      </c>
      <c r="AH57" s="87">
        <f t="shared" si="21"/>
        <v>0</v>
      </c>
      <c r="AI57" s="69"/>
      <c r="AJ57" s="39">
        <f t="shared" si="22"/>
        <v>0</v>
      </c>
      <c r="AK57" s="106"/>
      <c r="AL57" s="91"/>
      <c r="AM57" s="107"/>
      <c r="AN57" s="106"/>
      <c r="AO57" s="91"/>
      <c r="AP57" s="107"/>
      <c r="AQ57" s="106"/>
      <c r="AR57" s="91"/>
      <c r="AS57" s="107"/>
      <c r="AT57" s="106"/>
      <c r="AU57" s="91"/>
      <c r="AV57" s="107"/>
      <c r="AW57" s="106"/>
      <c r="AX57" s="107"/>
      <c r="AY57" s="106"/>
      <c r="AZ57" s="107"/>
      <c r="BA57" s="108"/>
      <c r="BB57" s="106"/>
      <c r="BC57" s="91"/>
      <c r="BD57" s="91"/>
      <c r="BE57" s="91"/>
      <c r="BF57" s="107"/>
      <c r="BG57" s="70"/>
      <c r="BH57" s="61"/>
      <c r="BI57" s="38">
        <f xml:space="preserve">
(P57*(2/3))+
(X57*(1/3))+
(AC57)+
(AH57)+
((AJ57)/(AZ57+'FEDERAL RATES (HIDDEN)'!$C$20))</f>
        <v>0</v>
      </c>
      <c r="BJ57" s="65"/>
      <c r="BK57" s="63">
        <f t="shared" si="37"/>
        <v>0</v>
      </c>
      <c r="BL57" s="88" t="str">
        <f>IF(AND(BH57="CONVENTIONAL",$BI57&gt;='MPLH COMPS'!$B$3,$BI57&lt;='MPLH COMPS'!$C$3),'MPLH COMPS'!$D$3&amp;" - "&amp;'MPLH COMPS'!$E$3,
IF(AND(BH57="CONVENTIONAL",$BI57&gt;='MPLH COMPS'!$B$4,$BI57&lt;='MPLH COMPS'!$C$4),'MPLH COMPS'!$D$4&amp;" - "&amp;'MPLH COMPS'!$E$4,
IF(AND(BH57="CONVENTIONAL",$BI57&gt;='MPLH COMPS'!$B$5,$BI57&lt;='MPLH COMPS'!$C$5),'MPLH COMPS'!$D$5&amp;" - "&amp;'MPLH COMPS'!$E$5,
IF(AND(BH57="CONVENTIONAL",$BI57&gt;='MPLH COMPS'!$B$6,$BI57&lt;='MPLH COMPS'!$C$6),'MPLH COMPS'!$D$6&amp;" - "&amp;'MPLH COMPS'!$E$6,
IF(AND(BH57="CONVENTIONAL",$BI57&gt;='MPLH COMPS'!$B$7,$BI57&lt;='MPLH COMPS'!$C$7),'MPLH COMPS'!$D$7&amp;" - "&amp;'MPLH COMPS'!$E$7,
IF(AND(BH57="CONVENTIONAL",$BI57&gt;='MPLH COMPS'!$B$8,$BI57&lt;='MPLH COMPS'!$C$8),'MPLH COMPS'!$D$8&amp;" - "&amp;'MPLH COMPS'!$E$8,
IF(AND(BH57="CONVENTIONAL",$BI57&gt;='MPLH COMPS'!$B$9,$BI57&lt;='MPLH COMPS'!$C$9),'MPLH COMPS'!$D$9&amp;" - "&amp;'MPLH COMPS'!$E$9,
IF(AND(BH57="CONVENTIONAL",$BI57&gt;='MPLH COMPS'!$B$10,$BI57&lt;='MPLH COMPS'!$C$10),'MPLH COMPS'!$D$10&amp;" - "&amp;'MPLH COMPS'!$E$10,
IF(AND(BH57="CONVENTIONAL",$BI57&gt;='MPLH COMPS'!$B$11,$BI57&lt;='MPLH COMPS'!$C$11),'MPLH COMPS'!$D$11&amp;" - "&amp;'MPLH COMPS'!$E$11,
IF(AND(BH57="CONVENTIONAL",$BI57&gt;='MPLH COMPS'!$B$12,$BI57&lt;='MPLH COMPS'!$C$12),'MPLH COMPS'!$D$12&amp;" - "&amp;'MPLH COMPS'!$E$12,
IF(AND(BH57="CONVENTIONAL",$BI57&gt;='MPLH COMPS'!$B$13,$BI57&lt;='MPLH COMPS'!$C$13),'MPLH COMPS'!$D$13&amp;" - "&amp;'MPLH COMPS'!$E$13,
IF(AND(BH57="CONVENIENCE",$BI57&gt;='MPLH COMPS'!$B$3,$BI57&lt;='MPLH COMPS'!$C$3),'MPLH COMPS'!$F$3&amp;" - "&amp;'MPLH COMPS'!$G$3,
IF(AND(BH57="CONVENIENCE",$BI57&gt;='MPLH COMPS'!$B$4,$BI57&lt;='MPLH COMPS'!$C$4),'MPLH COMPS'!$F$4&amp;" - "&amp;'MPLH COMPS'!$G$4,
IF(AND(BH57="CONVENIENCE",$BI57&gt;='MPLH COMPS'!$B$5,$BI57&lt;='MPLH COMPS'!$C$5),'MPLH COMPS'!$F$5&amp;" - "&amp;'MPLH COMPS'!$G$5,
IF(AND(BH57="CONVENIENCE",$BI57&gt;='MPLH COMPS'!$B$6,$BI57&lt;='MPLH COMPS'!$C$6),'MPLH COMPS'!$F$6&amp;" - "&amp;'MPLH COMPS'!$G$6,
IF(AND(BH57="CONVENIENCE",$BI57&gt;='MPLH COMPS'!$B$7,$BI57&lt;='MPLH COMPS'!$C$7),'MPLH COMPS'!$F$7&amp;" - "&amp;'MPLH COMPS'!$G$7,
IF(AND(BH57="CONVENIENCE",$BI57&gt;='MPLH COMPS'!$B$8,$BI57&lt;='MPLH COMPS'!$C$8),'MPLH COMPS'!$F$8&amp;" - "&amp;'MPLH COMPS'!$G$8,
IF(AND(BH57="CONVENIENCE",$BI57&gt;='MPLH COMPS'!$B$9,$BI57&lt;='MPLH COMPS'!$C$9),'MPLH COMPS'!$F$9&amp;" - "&amp;'MPLH COMPS'!$G$9,
IF(AND(BH57="CONVENIENCE",$BI57&gt;='MPLH COMPS'!$B$10,$BI57&lt;='MPLH COMPS'!$C$10),'MPLH COMPS'!$F$10&amp;" - "&amp;'MPLH COMPS'!$G$10,
IF(AND(BH57="CONVENIENCE",$BI57&gt;='MPLH COMPS'!$B$11,$BI57&lt;='MPLH COMPS'!$C$11),'MPLH COMPS'!$F$11&amp;" - "&amp;'MPLH COMPS'!$G$11,
IF(AND(BH57="CONVENIENCE",$BI57&gt;='MPLH COMPS'!$B$12,$BI57&lt;='MPLH COMPS'!$C$12),'MPLH COMPS'!$F$12&amp;" - "&amp;'MPLH COMPS'!$G$12,
IF(AND(BH57="CONVENIENCE",$BI57&gt;='MPLH COMPS'!$B$13,$BI57&lt;='MPLH COMPS'!$C$13),'MPLH COMPS'!$F$13&amp;" - "&amp;'MPLH COMPS'!$G$13,
""))))))))))))))))))))))</f>
        <v/>
      </c>
      <c r="BM57" s="31"/>
      <c r="BN57" s="113"/>
      <c r="BO57" s="115">
        <f t="shared" si="23"/>
        <v>0</v>
      </c>
      <c r="BP57" s="117">
        <f t="shared" si="24"/>
        <v>0</v>
      </c>
      <c r="BQ57" s="117">
        <f t="shared" si="25"/>
        <v>0</v>
      </c>
      <c r="BR57" s="116">
        <f t="shared" si="26"/>
        <v>0</v>
      </c>
      <c r="BS57" s="115">
        <f t="shared" si="27"/>
        <v>0</v>
      </c>
      <c r="BT57" s="117">
        <f t="shared" si="28"/>
        <v>0</v>
      </c>
      <c r="BU57" s="116">
        <f t="shared" si="29"/>
        <v>0</v>
      </c>
      <c r="BV57" s="115">
        <f t="shared" si="30"/>
        <v>0</v>
      </c>
      <c r="BW57" s="117">
        <f t="shared" si="31"/>
        <v>0</v>
      </c>
      <c r="BX57" s="116">
        <f t="shared" si="34"/>
        <v>0</v>
      </c>
      <c r="BY57" s="118">
        <f t="shared" si="38"/>
        <v>0</v>
      </c>
    </row>
    <row r="58" spans="1:77" ht="20.75" customHeight="1" x14ac:dyDescent="0.2">
      <c r="A58" s="74" t="s">
        <v>128</v>
      </c>
      <c r="B58" s="120" t="b">
        <v>0</v>
      </c>
      <c r="C58" s="75"/>
      <c r="D58" s="159">
        <f t="shared" si="35"/>
        <v>0</v>
      </c>
      <c r="E58" s="96"/>
      <c r="F58" s="76"/>
      <c r="G58" s="77"/>
      <c r="H58" s="77"/>
      <c r="I58" s="39">
        <f t="shared" si="36"/>
        <v>0</v>
      </c>
      <c r="J58" s="98">
        <f>IF($F58=0,0,IF($B58=FALSE,ROUND($F58/$I58,4),
IF(AND($B58=TRUE,C58=0,ROUND($F58/$I58,4)&gt;=0.4),MIN(1,ROUND(($F58/$I58)*'FEDERAL RATES (HIDDEN)'!$C$2,4)),
IF(AND($B58=TRUE,C58=0,ROUND($F58/$I58,4)&lt;0.4),ROUND($F58/$I58,4),
IF(ROUND((SUMIFS($F:$F,$B:$B,TRUE,$C:$C,$C58)/SUMIFS($I:$I,$B:$B,TRUE,$C:$C,$C58)),4)&gt;=0.4,
MIN(1,ROUND((SUMIFS($F:$F,$B:$B,TRUE,$C:$C,$C58)/SUMIFS($I:$I,$B:$B,TRUE,$C:$C,$C58))*'FEDERAL RATES (HIDDEN)'!$C$2,4)),
ROUND((SUMIFS($F:$F,$B:$B,TRUE,$C:$C,$C58)/SUMIFS($I:$I,$B:$B,TRUE,$C:$C,$C58)),4))))))</f>
        <v>0</v>
      </c>
      <c r="K58" s="89">
        <f t="shared" si="4"/>
        <v>0</v>
      </c>
      <c r="L58" s="99">
        <f t="shared" si="5"/>
        <v>0</v>
      </c>
      <c r="M58" s="68">
        <v>1</v>
      </c>
      <c r="N58" s="87">
        <f t="shared" si="39"/>
        <v>0</v>
      </c>
      <c r="O58" s="68"/>
      <c r="P58" s="38">
        <f t="shared" si="6"/>
        <v>0</v>
      </c>
      <c r="Q58" s="38">
        <f t="shared" si="7"/>
        <v>0</v>
      </c>
      <c r="R58" s="38">
        <f t="shared" si="8"/>
        <v>0</v>
      </c>
      <c r="S58" s="87">
        <f t="shared" si="9"/>
        <v>0</v>
      </c>
      <c r="T58" s="69"/>
      <c r="U58" s="38">
        <f t="shared" si="10"/>
        <v>0</v>
      </c>
      <c r="V58" s="38">
        <f t="shared" si="11"/>
        <v>0</v>
      </c>
      <c r="W58" s="38">
        <f t="shared" si="12"/>
        <v>0</v>
      </c>
      <c r="X58" s="87">
        <f t="shared" si="13"/>
        <v>0</v>
      </c>
      <c r="Y58" s="69"/>
      <c r="Z58" s="38">
        <f t="shared" si="14"/>
        <v>0</v>
      </c>
      <c r="AA58" s="38">
        <f t="shared" si="15"/>
        <v>0</v>
      </c>
      <c r="AB58" s="38">
        <f t="shared" si="16"/>
        <v>0</v>
      </c>
      <c r="AC58" s="87">
        <f t="shared" si="17"/>
        <v>0</v>
      </c>
      <c r="AD58" s="69"/>
      <c r="AE58" s="38">
        <f t="shared" si="18"/>
        <v>0</v>
      </c>
      <c r="AF58" s="38">
        <f t="shared" si="19"/>
        <v>0</v>
      </c>
      <c r="AG58" s="38">
        <f t="shared" si="20"/>
        <v>0</v>
      </c>
      <c r="AH58" s="87">
        <f t="shared" si="21"/>
        <v>0</v>
      </c>
      <c r="AI58" s="69"/>
      <c r="AJ58" s="39">
        <f t="shared" si="22"/>
        <v>0</v>
      </c>
      <c r="AK58" s="106"/>
      <c r="AL58" s="91"/>
      <c r="AM58" s="107"/>
      <c r="AN58" s="106"/>
      <c r="AO58" s="91"/>
      <c r="AP58" s="107"/>
      <c r="AQ58" s="106"/>
      <c r="AR58" s="91"/>
      <c r="AS58" s="107"/>
      <c r="AT58" s="106"/>
      <c r="AU58" s="91"/>
      <c r="AV58" s="107"/>
      <c r="AW58" s="106"/>
      <c r="AX58" s="107"/>
      <c r="AY58" s="106"/>
      <c r="AZ58" s="107"/>
      <c r="BA58" s="108"/>
      <c r="BB58" s="106"/>
      <c r="BC58" s="91"/>
      <c r="BD58" s="91"/>
      <c r="BE58" s="91"/>
      <c r="BF58" s="107"/>
      <c r="BG58" s="70"/>
      <c r="BH58" s="61"/>
      <c r="BI58" s="38">
        <f xml:space="preserve">
(P58*(2/3))+
(X58*(1/3))+
(AC58)+
(AH58)+
((AJ58)/(AZ58+'FEDERAL RATES (HIDDEN)'!$C$20))</f>
        <v>0</v>
      </c>
      <c r="BJ58" s="65"/>
      <c r="BK58" s="63">
        <f t="shared" si="37"/>
        <v>0</v>
      </c>
      <c r="BL58" s="88" t="str">
        <f>IF(AND(BH58="CONVENTIONAL",$BI58&gt;='MPLH COMPS'!$B$3,$BI58&lt;='MPLH COMPS'!$C$3),'MPLH COMPS'!$D$3&amp;" - "&amp;'MPLH COMPS'!$E$3,
IF(AND(BH58="CONVENTIONAL",$BI58&gt;='MPLH COMPS'!$B$4,$BI58&lt;='MPLH COMPS'!$C$4),'MPLH COMPS'!$D$4&amp;" - "&amp;'MPLH COMPS'!$E$4,
IF(AND(BH58="CONVENTIONAL",$BI58&gt;='MPLH COMPS'!$B$5,$BI58&lt;='MPLH COMPS'!$C$5),'MPLH COMPS'!$D$5&amp;" - "&amp;'MPLH COMPS'!$E$5,
IF(AND(BH58="CONVENTIONAL",$BI58&gt;='MPLH COMPS'!$B$6,$BI58&lt;='MPLH COMPS'!$C$6),'MPLH COMPS'!$D$6&amp;" - "&amp;'MPLH COMPS'!$E$6,
IF(AND(BH58="CONVENTIONAL",$BI58&gt;='MPLH COMPS'!$B$7,$BI58&lt;='MPLH COMPS'!$C$7),'MPLH COMPS'!$D$7&amp;" - "&amp;'MPLH COMPS'!$E$7,
IF(AND(BH58="CONVENTIONAL",$BI58&gt;='MPLH COMPS'!$B$8,$BI58&lt;='MPLH COMPS'!$C$8),'MPLH COMPS'!$D$8&amp;" - "&amp;'MPLH COMPS'!$E$8,
IF(AND(BH58="CONVENTIONAL",$BI58&gt;='MPLH COMPS'!$B$9,$BI58&lt;='MPLH COMPS'!$C$9),'MPLH COMPS'!$D$9&amp;" - "&amp;'MPLH COMPS'!$E$9,
IF(AND(BH58="CONVENTIONAL",$BI58&gt;='MPLH COMPS'!$B$10,$BI58&lt;='MPLH COMPS'!$C$10),'MPLH COMPS'!$D$10&amp;" - "&amp;'MPLH COMPS'!$E$10,
IF(AND(BH58="CONVENTIONAL",$BI58&gt;='MPLH COMPS'!$B$11,$BI58&lt;='MPLH COMPS'!$C$11),'MPLH COMPS'!$D$11&amp;" - "&amp;'MPLH COMPS'!$E$11,
IF(AND(BH58="CONVENTIONAL",$BI58&gt;='MPLH COMPS'!$B$12,$BI58&lt;='MPLH COMPS'!$C$12),'MPLH COMPS'!$D$12&amp;" - "&amp;'MPLH COMPS'!$E$12,
IF(AND(BH58="CONVENTIONAL",$BI58&gt;='MPLH COMPS'!$B$13,$BI58&lt;='MPLH COMPS'!$C$13),'MPLH COMPS'!$D$13&amp;" - "&amp;'MPLH COMPS'!$E$13,
IF(AND(BH58="CONVENIENCE",$BI58&gt;='MPLH COMPS'!$B$3,$BI58&lt;='MPLH COMPS'!$C$3),'MPLH COMPS'!$F$3&amp;" - "&amp;'MPLH COMPS'!$G$3,
IF(AND(BH58="CONVENIENCE",$BI58&gt;='MPLH COMPS'!$B$4,$BI58&lt;='MPLH COMPS'!$C$4),'MPLH COMPS'!$F$4&amp;" - "&amp;'MPLH COMPS'!$G$4,
IF(AND(BH58="CONVENIENCE",$BI58&gt;='MPLH COMPS'!$B$5,$BI58&lt;='MPLH COMPS'!$C$5),'MPLH COMPS'!$F$5&amp;" - "&amp;'MPLH COMPS'!$G$5,
IF(AND(BH58="CONVENIENCE",$BI58&gt;='MPLH COMPS'!$B$6,$BI58&lt;='MPLH COMPS'!$C$6),'MPLH COMPS'!$F$6&amp;" - "&amp;'MPLH COMPS'!$G$6,
IF(AND(BH58="CONVENIENCE",$BI58&gt;='MPLH COMPS'!$B$7,$BI58&lt;='MPLH COMPS'!$C$7),'MPLH COMPS'!$F$7&amp;" - "&amp;'MPLH COMPS'!$G$7,
IF(AND(BH58="CONVENIENCE",$BI58&gt;='MPLH COMPS'!$B$8,$BI58&lt;='MPLH COMPS'!$C$8),'MPLH COMPS'!$F$8&amp;" - "&amp;'MPLH COMPS'!$G$8,
IF(AND(BH58="CONVENIENCE",$BI58&gt;='MPLH COMPS'!$B$9,$BI58&lt;='MPLH COMPS'!$C$9),'MPLH COMPS'!$F$9&amp;" - "&amp;'MPLH COMPS'!$G$9,
IF(AND(BH58="CONVENIENCE",$BI58&gt;='MPLH COMPS'!$B$10,$BI58&lt;='MPLH COMPS'!$C$10),'MPLH COMPS'!$F$10&amp;" - "&amp;'MPLH COMPS'!$G$10,
IF(AND(BH58="CONVENIENCE",$BI58&gt;='MPLH COMPS'!$B$11,$BI58&lt;='MPLH COMPS'!$C$11),'MPLH COMPS'!$F$11&amp;" - "&amp;'MPLH COMPS'!$G$11,
IF(AND(BH58="CONVENIENCE",$BI58&gt;='MPLH COMPS'!$B$12,$BI58&lt;='MPLH COMPS'!$C$12),'MPLH COMPS'!$F$12&amp;" - "&amp;'MPLH COMPS'!$G$12,
IF(AND(BH58="CONVENIENCE",$BI58&gt;='MPLH COMPS'!$B$13,$BI58&lt;='MPLH COMPS'!$C$13),'MPLH COMPS'!$F$13&amp;" - "&amp;'MPLH COMPS'!$G$13,
""))))))))))))))))))))))</f>
        <v/>
      </c>
      <c r="BM58" s="31"/>
      <c r="BN58" s="113"/>
      <c r="BO58" s="115">
        <f t="shared" si="23"/>
        <v>0</v>
      </c>
      <c r="BP58" s="117">
        <f t="shared" si="24"/>
        <v>0</v>
      </c>
      <c r="BQ58" s="117">
        <f t="shared" si="25"/>
        <v>0</v>
      </c>
      <c r="BR58" s="116">
        <f t="shared" si="26"/>
        <v>0</v>
      </c>
      <c r="BS58" s="115">
        <f t="shared" si="27"/>
        <v>0</v>
      </c>
      <c r="BT58" s="117">
        <f t="shared" si="28"/>
        <v>0</v>
      </c>
      <c r="BU58" s="116">
        <f t="shared" si="29"/>
        <v>0</v>
      </c>
      <c r="BV58" s="115">
        <f t="shared" si="30"/>
        <v>0</v>
      </c>
      <c r="BW58" s="117">
        <f t="shared" si="31"/>
        <v>0</v>
      </c>
      <c r="BX58" s="116">
        <f t="shared" si="34"/>
        <v>0</v>
      </c>
      <c r="BY58" s="118">
        <f t="shared" si="38"/>
        <v>0</v>
      </c>
    </row>
    <row r="59" spans="1:77" ht="20.75" customHeight="1" x14ac:dyDescent="0.2">
      <c r="A59" s="74" t="s">
        <v>129</v>
      </c>
      <c r="B59" s="120" t="b">
        <v>0</v>
      </c>
      <c r="C59" s="75"/>
      <c r="D59" s="159">
        <f t="shared" si="35"/>
        <v>0</v>
      </c>
      <c r="E59" s="96"/>
      <c r="F59" s="76"/>
      <c r="G59" s="77"/>
      <c r="H59" s="77"/>
      <c r="I59" s="39">
        <f t="shared" si="36"/>
        <v>0</v>
      </c>
      <c r="J59" s="98">
        <f>IF($F59=0,0,IF($B59=FALSE,ROUND($F59/$I59,4),
IF(AND($B59=TRUE,C59=0,ROUND($F59/$I59,4)&gt;=0.4),MIN(1,ROUND(($F59/$I59)*'FEDERAL RATES (HIDDEN)'!$C$2,4)),
IF(AND($B59=TRUE,C59=0,ROUND($F59/$I59,4)&lt;0.4),ROUND($F59/$I59,4),
IF(ROUND((SUMIFS($F:$F,$B:$B,TRUE,$C:$C,$C59)/SUMIFS($I:$I,$B:$B,TRUE,$C:$C,$C59)),4)&gt;=0.4,
MIN(1,ROUND((SUMIFS($F:$F,$B:$B,TRUE,$C:$C,$C59)/SUMIFS($I:$I,$B:$B,TRUE,$C:$C,$C59))*'FEDERAL RATES (HIDDEN)'!$C$2,4)),
ROUND((SUMIFS($F:$F,$B:$B,TRUE,$C:$C,$C59)/SUMIFS($I:$I,$B:$B,TRUE,$C:$C,$C59)),4))))))</f>
        <v>0</v>
      </c>
      <c r="K59" s="89">
        <f t="shared" si="4"/>
        <v>0</v>
      </c>
      <c r="L59" s="99">
        <f t="shared" si="5"/>
        <v>0</v>
      </c>
      <c r="M59" s="68">
        <v>1</v>
      </c>
      <c r="N59" s="87">
        <f t="shared" si="39"/>
        <v>0</v>
      </c>
      <c r="O59" s="68"/>
      <c r="P59" s="38">
        <f t="shared" si="6"/>
        <v>0</v>
      </c>
      <c r="Q59" s="38">
        <f t="shared" si="7"/>
        <v>0</v>
      </c>
      <c r="R59" s="38">
        <f t="shared" si="8"/>
        <v>0</v>
      </c>
      <c r="S59" s="87">
        <f t="shared" si="9"/>
        <v>0</v>
      </c>
      <c r="T59" s="69"/>
      <c r="U59" s="38">
        <f t="shared" si="10"/>
        <v>0</v>
      </c>
      <c r="V59" s="38">
        <f t="shared" si="11"/>
        <v>0</v>
      </c>
      <c r="W59" s="38">
        <f t="shared" si="12"/>
        <v>0</v>
      </c>
      <c r="X59" s="87">
        <f t="shared" si="13"/>
        <v>0</v>
      </c>
      <c r="Y59" s="69"/>
      <c r="Z59" s="38">
        <f t="shared" si="14"/>
        <v>0</v>
      </c>
      <c r="AA59" s="38">
        <f t="shared" si="15"/>
        <v>0</v>
      </c>
      <c r="AB59" s="38">
        <f t="shared" si="16"/>
        <v>0</v>
      </c>
      <c r="AC59" s="87">
        <f t="shared" si="17"/>
        <v>0</v>
      </c>
      <c r="AD59" s="69"/>
      <c r="AE59" s="38">
        <f t="shared" si="18"/>
        <v>0</v>
      </c>
      <c r="AF59" s="38">
        <f t="shared" si="19"/>
        <v>0</v>
      </c>
      <c r="AG59" s="38">
        <f t="shared" si="20"/>
        <v>0</v>
      </c>
      <c r="AH59" s="87">
        <f t="shared" si="21"/>
        <v>0</v>
      </c>
      <c r="AI59" s="69"/>
      <c r="AJ59" s="39">
        <f t="shared" si="22"/>
        <v>0</v>
      </c>
      <c r="AK59" s="106"/>
      <c r="AL59" s="91"/>
      <c r="AM59" s="107"/>
      <c r="AN59" s="106"/>
      <c r="AO59" s="91"/>
      <c r="AP59" s="107"/>
      <c r="AQ59" s="106"/>
      <c r="AR59" s="91"/>
      <c r="AS59" s="107"/>
      <c r="AT59" s="106"/>
      <c r="AU59" s="91"/>
      <c r="AV59" s="107"/>
      <c r="AW59" s="106"/>
      <c r="AX59" s="107"/>
      <c r="AY59" s="106"/>
      <c r="AZ59" s="107"/>
      <c r="BA59" s="108"/>
      <c r="BB59" s="106"/>
      <c r="BC59" s="91"/>
      <c r="BD59" s="91"/>
      <c r="BE59" s="91"/>
      <c r="BF59" s="107"/>
      <c r="BG59" s="70"/>
      <c r="BH59" s="61"/>
      <c r="BI59" s="38">
        <f xml:space="preserve">
(P59*(2/3))+
(X59*(1/3))+
(AC59)+
(AH59)+
((AJ59)/(AZ59+'FEDERAL RATES (HIDDEN)'!$C$20))</f>
        <v>0</v>
      </c>
      <c r="BJ59" s="65"/>
      <c r="BK59" s="63">
        <f t="shared" si="37"/>
        <v>0</v>
      </c>
      <c r="BL59" s="88" t="str">
        <f>IF(AND(BH59="CONVENTIONAL",$BI59&gt;='MPLH COMPS'!$B$3,$BI59&lt;='MPLH COMPS'!$C$3),'MPLH COMPS'!$D$3&amp;" - "&amp;'MPLH COMPS'!$E$3,
IF(AND(BH59="CONVENTIONAL",$BI59&gt;='MPLH COMPS'!$B$4,$BI59&lt;='MPLH COMPS'!$C$4),'MPLH COMPS'!$D$4&amp;" - "&amp;'MPLH COMPS'!$E$4,
IF(AND(BH59="CONVENTIONAL",$BI59&gt;='MPLH COMPS'!$B$5,$BI59&lt;='MPLH COMPS'!$C$5),'MPLH COMPS'!$D$5&amp;" - "&amp;'MPLH COMPS'!$E$5,
IF(AND(BH59="CONVENTIONAL",$BI59&gt;='MPLH COMPS'!$B$6,$BI59&lt;='MPLH COMPS'!$C$6),'MPLH COMPS'!$D$6&amp;" - "&amp;'MPLH COMPS'!$E$6,
IF(AND(BH59="CONVENTIONAL",$BI59&gt;='MPLH COMPS'!$B$7,$BI59&lt;='MPLH COMPS'!$C$7),'MPLH COMPS'!$D$7&amp;" - "&amp;'MPLH COMPS'!$E$7,
IF(AND(BH59="CONVENTIONAL",$BI59&gt;='MPLH COMPS'!$B$8,$BI59&lt;='MPLH COMPS'!$C$8),'MPLH COMPS'!$D$8&amp;" - "&amp;'MPLH COMPS'!$E$8,
IF(AND(BH59="CONVENTIONAL",$BI59&gt;='MPLH COMPS'!$B$9,$BI59&lt;='MPLH COMPS'!$C$9),'MPLH COMPS'!$D$9&amp;" - "&amp;'MPLH COMPS'!$E$9,
IF(AND(BH59="CONVENTIONAL",$BI59&gt;='MPLH COMPS'!$B$10,$BI59&lt;='MPLH COMPS'!$C$10),'MPLH COMPS'!$D$10&amp;" - "&amp;'MPLH COMPS'!$E$10,
IF(AND(BH59="CONVENTIONAL",$BI59&gt;='MPLH COMPS'!$B$11,$BI59&lt;='MPLH COMPS'!$C$11),'MPLH COMPS'!$D$11&amp;" - "&amp;'MPLH COMPS'!$E$11,
IF(AND(BH59="CONVENTIONAL",$BI59&gt;='MPLH COMPS'!$B$12,$BI59&lt;='MPLH COMPS'!$C$12),'MPLH COMPS'!$D$12&amp;" - "&amp;'MPLH COMPS'!$E$12,
IF(AND(BH59="CONVENTIONAL",$BI59&gt;='MPLH COMPS'!$B$13,$BI59&lt;='MPLH COMPS'!$C$13),'MPLH COMPS'!$D$13&amp;" - "&amp;'MPLH COMPS'!$E$13,
IF(AND(BH59="CONVENIENCE",$BI59&gt;='MPLH COMPS'!$B$3,$BI59&lt;='MPLH COMPS'!$C$3),'MPLH COMPS'!$F$3&amp;" - "&amp;'MPLH COMPS'!$G$3,
IF(AND(BH59="CONVENIENCE",$BI59&gt;='MPLH COMPS'!$B$4,$BI59&lt;='MPLH COMPS'!$C$4),'MPLH COMPS'!$F$4&amp;" - "&amp;'MPLH COMPS'!$G$4,
IF(AND(BH59="CONVENIENCE",$BI59&gt;='MPLH COMPS'!$B$5,$BI59&lt;='MPLH COMPS'!$C$5),'MPLH COMPS'!$F$5&amp;" - "&amp;'MPLH COMPS'!$G$5,
IF(AND(BH59="CONVENIENCE",$BI59&gt;='MPLH COMPS'!$B$6,$BI59&lt;='MPLH COMPS'!$C$6),'MPLH COMPS'!$F$6&amp;" - "&amp;'MPLH COMPS'!$G$6,
IF(AND(BH59="CONVENIENCE",$BI59&gt;='MPLH COMPS'!$B$7,$BI59&lt;='MPLH COMPS'!$C$7),'MPLH COMPS'!$F$7&amp;" - "&amp;'MPLH COMPS'!$G$7,
IF(AND(BH59="CONVENIENCE",$BI59&gt;='MPLH COMPS'!$B$8,$BI59&lt;='MPLH COMPS'!$C$8),'MPLH COMPS'!$F$8&amp;" - "&amp;'MPLH COMPS'!$G$8,
IF(AND(BH59="CONVENIENCE",$BI59&gt;='MPLH COMPS'!$B$9,$BI59&lt;='MPLH COMPS'!$C$9),'MPLH COMPS'!$F$9&amp;" - "&amp;'MPLH COMPS'!$G$9,
IF(AND(BH59="CONVENIENCE",$BI59&gt;='MPLH COMPS'!$B$10,$BI59&lt;='MPLH COMPS'!$C$10),'MPLH COMPS'!$F$10&amp;" - "&amp;'MPLH COMPS'!$G$10,
IF(AND(BH59="CONVENIENCE",$BI59&gt;='MPLH COMPS'!$B$11,$BI59&lt;='MPLH COMPS'!$C$11),'MPLH COMPS'!$F$11&amp;" - "&amp;'MPLH COMPS'!$G$11,
IF(AND(BH59="CONVENIENCE",$BI59&gt;='MPLH COMPS'!$B$12,$BI59&lt;='MPLH COMPS'!$C$12),'MPLH COMPS'!$F$12&amp;" - "&amp;'MPLH COMPS'!$G$12,
IF(AND(BH59="CONVENIENCE",$BI59&gt;='MPLH COMPS'!$B$13,$BI59&lt;='MPLH COMPS'!$C$13),'MPLH COMPS'!$F$13&amp;" - "&amp;'MPLH COMPS'!$G$13,
""))))))))))))))))))))))</f>
        <v/>
      </c>
      <c r="BM59" s="31"/>
      <c r="BN59" s="113"/>
      <c r="BO59" s="115">
        <f t="shared" si="23"/>
        <v>0</v>
      </c>
      <c r="BP59" s="117">
        <f t="shared" si="24"/>
        <v>0</v>
      </c>
      <c r="BQ59" s="117">
        <f t="shared" si="25"/>
        <v>0</v>
      </c>
      <c r="BR59" s="116">
        <f t="shared" si="26"/>
        <v>0</v>
      </c>
      <c r="BS59" s="115">
        <f t="shared" si="27"/>
        <v>0</v>
      </c>
      <c r="BT59" s="117">
        <f t="shared" si="28"/>
        <v>0</v>
      </c>
      <c r="BU59" s="116">
        <f t="shared" si="29"/>
        <v>0</v>
      </c>
      <c r="BV59" s="115">
        <f t="shared" si="30"/>
        <v>0</v>
      </c>
      <c r="BW59" s="117">
        <f t="shared" si="31"/>
        <v>0</v>
      </c>
      <c r="BX59" s="116">
        <f t="shared" si="34"/>
        <v>0</v>
      </c>
      <c r="BY59" s="118">
        <f t="shared" si="38"/>
        <v>0</v>
      </c>
    </row>
    <row r="60" spans="1:77" ht="20.75" customHeight="1" x14ac:dyDescent="0.2">
      <c r="A60" s="74" t="s">
        <v>130</v>
      </c>
      <c r="B60" s="120" t="b">
        <v>0</v>
      </c>
      <c r="C60" s="75"/>
      <c r="D60" s="159">
        <f t="shared" si="35"/>
        <v>0</v>
      </c>
      <c r="E60" s="96"/>
      <c r="F60" s="76"/>
      <c r="G60" s="77"/>
      <c r="H60" s="77"/>
      <c r="I60" s="39">
        <f t="shared" si="36"/>
        <v>0</v>
      </c>
      <c r="J60" s="98">
        <f>IF($F60=0,0,IF($B60=FALSE,ROUND($F60/$I60,4),
IF(AND($B60=TRUE,C60=0,ROUND($F60/$I60,4)&gt;=0.4),MIN(1,ROUND(($F60/$I60)*'FEDERAL RATES (HIDDEN)'!$C$2,4)),
IF(AND($B60=TRUE,C60=0,ROUND($F60/$I60,4)&lt;0.4),ROUND($F60/$I60,4),
IF(ROUND((SUMIFS($F:$F,$B:$B,TRUE,$C:$C,$C60)/SUMIFS($I:$I,$B:$B,TRUE,$C:$C,$C60)),4)&gt;=0.4,
MIN(1,ROUND((SUMIFS($F:$F,$B:$B,TRUE,$C:$C,$C60)/SUMIFS($I:$I,$B:$B,TRUE,$C:$C,$C60))*'FEDERAL RATES (HIDDEN)'!$C$2,4)),
ROUND((SUMIFS($F:$F,$B:$B,TRUE,$C:$C,$C60)/SUMIFS($I:$I,$B:$B,TRUE,$C:$C,$C60)),4))))))</f>
        <v>0</v>
      </c>
      <c r="K60" s="89">
        <f t="shared" si="4"/>
        <v>0</v>
      </c>
      <c r="L60" s="99">
        <f t="shared" si="5"/>
        <v>0</v>
      </c>
      <c r="M60" s="68">
        <v>1</v>
      </c>
      <c r="N60" s="87">
        <f t="shared" si="39"/>
        <v>0</v>
      </c>
      <c r="O60" s="68"/>
      <c r="P60" s="38">
        <f t="shared" si="6"/>
        <v>0</v>
      </c>
      <c r="Q60" s="38">
        <f t="shared" si="7"/>
        <v>0</v>
      </c>
      <c r="R60" s="38">
        <f t="shared" si="8"/>
        <v>0</v>
      </c>
      <c r="S60" s="87">
        <f t="shared" si="9"/>
        <v>0</v>
      </c>
      <c r="T60" s="69"/>
      <c r="U60" s="38">
        <f t="shared" si="10"/>
        <v>0</v>
      </c>
      <c r="V60" s="38">
        <f t="shared" si="11"/>
        <v>0</v>
      </c>
      <c r="W60" s="38">
        <f t="shared" si="12"/>
        <v>0</v>
      </c>
      <c r="X60" s="87">
        <f t="shared" si="13"/>
        <v>0</v>
      </c>
      <c r="Y60" s="69"/>
      <c r="Z60" s="38">
        <f t="shared" si="14"/>
        <v>0</v>
      </c>
      <c r="AA60" s="38">
        <f t="shared" si="15"/>
        <v>0</v>
      </c>
      <c r="AB60" s="38">
        <f t="shared" si="16"/>
        <v>0</v>
      </c>
      <c r="AC60" s="87">
        <f t="shared" si="17"/>
        <v>0</v>
      </c>
      <c r="AD60" s="69"/>
      <c r="AE60" s="38">
        <f t="shared" si="18"/>
        <v>0</v>
      </c>
      <c r="AF60" s="38">
        <f t="shared" si="19"/>
        <v>0</v>
      </c>
      <c r="AG60" s="38">
        <f t="shared" si="20"/>
        <v>0</v>
      </c>
      <c r="AH60" s="87">
        <f t="shared" si="21"/>
        <v>0</v>
      </c>
      <c r="AI60" s="69"/>
      <c r="AJ60" s="39">
        <f t="shared" si="22"/>
        <v>0</v>
      </c>
      <c r="AK60" s="106"/>
      <c r="AL60" s="91"/>
      <c r="AM60" s="107"/>
      <c r="AN60" s="106"/>
      <c r="AO60" s="91"/>
      <c r="AP60" s="107"/>
      <c r="AQ60" s="106"/>
      <c r="AR60" s="91"/>
      <c r="AS60" s="107"/>
      <c r="AT60" s="106"/>
      <c r="AU60" s="91"/>
      <c r="AV60" s="107"/>
      <c r="AW60" s="106"/>
      <c r="AX60" s="107"/>
      <c r="AY60" s="106"/>
      <c r="AZ60" s="107"/>
      <c r="BA60" s="108"/>
      <c r="BB60" s="106"/>
      <c r="BC60" s="91"/>
      <c r="BD60" s="91"/>
      <c r="BE60" s="91"/>
      <c r="BF60" s="107"/>
      <c r="BG60" s="70"/>
      <c r="BH60" s="61"/>
      <c r="BI60" s="38">
        <f xml:space="preserve">
(P60*(2/3))+
(X60*(1/3))+
(AC60)+
(AH60)+
((AJ60)/(AZ60+'FEDERAL RATES (HIDDEN)'!$C$20))</f>
        <v>0</v>
      </c>
      <c r="BJ60" s="65"/>
      <c r="BK60" s="63">
        <f t="shared" si="37"/>
        <v>0</v>
      </c>
      <c r="BL60" s="88" t="str">
        <f>IF(AND(BH60="CONVENTIONAL",$BI60&gt;='MPLH COMPS'!$B$3,$BI60&lt;='MPLH COMPS'!$C$3),'MPLH COMPS'!$D$3&amp;" - "&amp;'MPLH COMPS'!$E$3,
IF(AND(BH60="CONVENTIONAL",$BI60&gt;='MPLH COMPS'!$B$4,$BI60&lt;='MPLH COMPS'!$C$4),'MPLH COMPS'!$D$4&amp;" - "&amp;'MPLH COMPS'!$E$4,
IF(AND(BH60="CONVENTIONAL",$BI60&gt;='MPLH COMPS'!$B$5,$BI60&lt;='MPLH COMPS'!$C$5),'MPLH COMPS'!$D$5&amp;" - "&amp;'MPLH COMPS'!$E$5,
IF(AND(BH60="CONVENTIONAL",$BI60&gt;='MPLH COMPS'!$B$6,$BI60&lt;='MPLH COMPS'!$C$6),'MPLH COMPS'!$D$6&amp;" - "&amp;'MPLH COMPS'!$E$6,
IF(AND(BH60="CONVENTIONAL",$BI60&gt;='MPLH COMPS'!$B$7,$BI60&lt;='MPLH COMPS'!$C$7),'MPLH COMPS'!$D$7&amp;" - "&amp;'MPLH COMPS'!$E$7,
IF(AND(BH60="CONVENTIONAL",$BI60&gt;='MPLH COMPS'!$B$8,$BI60&lt;='MPLH COMPS'!$C$8),'MPLH COMPS'!$D$8&amp;" - "&amp;'MPLH COMPS'!$E$8,
IF(AND(BH60="CONVENTIONAL",$BI60&gt;='MPLH COMPS'!$B$9,$BI60&lt;='MPLH COMPS'!$C$9),'MPLH COMPS'!$D$9&amp;" - "&amp;'MPLH COMPS'!$E$9,
IF(AND(BH60="CONVENTIONAL",$BI60&gt;='MPLH COMPS'!$B$10,$BI60&lt;='MPLH COMPS'!$C$10),'MPLH COMPS'!$D$10&amp;" - "&amp;'MPLH COMPS'!$E$10,
IF(AND(BH60="CONVENTIONAL",$BI60&gt;='MPLH COMPS'!$B$11,$BI60&lt;='MPLH COMPS'!$C$11),'MPLH COMPS'!$D$11&amp;" - "&amp;'MPLH COMPS'!$E$11,
IF(AND(BH60="CONVENTIONAL",$BI60&gt;='MPLH COMPS'!$B$12,$BI60&lt;='MPLH COMPS'!$C$12),'MPLH COMPS'!$D$12&amp;" - "&amp;'MPLH COMPS'!$E$12,
IF(AND(BH60="CONVENTIONAL",$BI60&gt;='MPLH COMPS'!$B$13,$BI60&lt;='MPLH COMPS'!$C$13),'MPLH COMPS'!$D$13&amp;" - "&amp;'MPLH COMPS'!$E$13,
IF(AND(BH60="CONVENIENCE",$BI60&gt;='MPLH COMPS'!$B$3,$BI60&lt;='MPLH COMPS'!$C$3),'MPLH COMPS'!$F$3&amp;" - "&amp;'MPLH COMPS'!$G$3,
IF(AND(BH60="CONVENIENCE",$BI60&gt;='MPLH COMPS'!$B$4,$BI60&lt;='MPLH COMPS'!$C$4),'MPLH COMPS'!$F$4&amp;" - "&amp;'MPLH COMPS'!$G$4,
IF(AND(BH60="CONVENIENCE",$BI60&gt;='MPLH COMPS'!$B$5,$BI60&lt;='MPLH COMPS'!$C$5),'MPLH COMPS'!$F$5&amp;" - "&amp;'MPLH COMPS'!$G$5,
IF(AND(BH60="CONVENIENCE",$BI60&gt;='MPLH COMPS'!$B$6,$BI60&lt;='MPLH COMPS'!$C$6),'MPLH COMPS'!$F$6&amp;" - "&amp;'MPLH COMPS'!$G$6,
IF(AND(BH60="CONVENIENCE",$BI60&gt;='MPLH COMPS'!$B$7,$BI60&lt;='MPLH COMPS'!$C$7),'MPLH COMPS'!$F$7&amp;" - "&amp;'MPLH COMPS'!$G$7,
IF(AND(BH60="CONVENIENCE",$BI60&gt;='MPLH COMPS'!$B$8,$BI60&lt;='MPLH COMPS'!$C$8),'MPLH COMPS'!$F$8&amp;" - "&amp;'MPLH COMPS'!$G$8,
IF(AND(BH60="CONVENIENCE",$BI60&gt;='MPLH COMPS'!$B$9,$BI60&lt;='MPLH COMPS'!$C$9),'MPLH COMPS'!$F$9&amp;" - "&amp;'MPLH COMPS'!$G$9,
IF(AND(BH60="CONVENIENCE",$BI60&gt;='MPLH COMPS'!$B$10,$BI60&lt;='MPLH COMPS'!$C$10),'MPLH COMPS'!$F$10&amp;" - "&amp;'MPLH COMPS'!$G$10,
IF(AND(BH60="CONVENIENCE",$BI60&gt;='MPLH COMPS'!$B$11,$BI60&lt;='MPLH COMPS'!$C$11),'MPLH COMPS'!$F$11&amp;" - "&amp;'MPLH COMPS'!$G$11,
IF(AND(BH60="CONVENIENCE",$BI60&gt;='MPLH COMPS'!$B$12,$BI60&lt;='MPLH COMPS'!$C$12),'MPLH COMPS'!$F$12&amp;" - "&amp;'MPLH COMPS'!$G$12,
IF(AND(BH60="CONVENIENCE",$BI60&gt;='MPLH COMPS'!$B$13,$BI60&lt;='MPLH COMPS'!$C$13),'MPLH COMPS'!$F$13&amp;" - "&amp;'MPLH COMPS'!$G$13,
""))))))))))))))))))))))</f>
        <v/>
      </c>
      <c r="BM60" s="31"/>
      <c r="BN60" s="113"/>
      <c r="BO60" s="115">
        <f t="shared" si="23"/>
        <v>0</v>
      </c>
      <c r="BP60" s="117">
        <f t="shared" si="24"/>
        <v>0</v>
      </c>
      <c r="BQ60" s="117">
        <f t="shared" si="25"/>
        <v>0</v>
      </c>
      <c r="BR60" s="116">
        <f t="shared" si="26"/>
        <v>0</v>
      </c>
      <c r="BS60" s="115">
        <f t="shared" si="27"/>
        <v>0</v>
      </c>
      <c r="BT60" s="117">
        <f t="shared" si="28"/>
        <v>0</v>
      </c>
      <c r="BU60" s="116">
        <f t="shared" si="29"/>
        <v>0</v>
      </c>
      <c r="BV60" s="115">
        <f t="shared" si="30"/>
        <v>0</v>
      </c>
      <c r="BW60" s="117">
        <f t="shared" si="31"/>
        <v>0</v>
      </c>
      <c r="BX60" s="116">
        <f t="shared" si="34"/>
        <v>0</v>
      </c>
      <c r="BY60" s="118">
        <f t="shared" si="38"/>
        <v>0</v>
      </c>
    </row>
    <row r="61" spans="1:77" ht="20.75" customHeight="1" x14ac:dyDescent="0.2">
      <c r="A61" s="74" t="s">
        <v>131</v>
      </c>
      <c r="B61" s="120" t="b">
        <v>0</v>
      </c>
      <c r="C61" s="75"/>
      <c r="D61" s="159">
        <f t="shared" si="35"/>
        <v>0</v>
      </c>
      <c r="E61" s="96"/>
      <c r="F61" s="76"/>
      <c r="G61" s="77"/>
      <c r="H61" s="77"/>
      <c r="I61" s="39">
        <f t="shared" si="36"/>
        <v>0</v>
      </c>
      <c r="J61" s="98">
        <f>IF($F61=0,0,IF($B61=FALSE,ROUND($F61/$I61,4),
IF(AND($B61=TRUE,C61=0,ROUND($F61/$I61,4)&gt;=0.4),MIN(1,ROUND(($F61/$I61)*'FEDERAL RATES (HIDDEN)'!$C$2,4)),
IF(AND($B61=TRUE,C61=0,ROUND($F61/$I61,4)&lt;0.4),ROUND($F61/$I61,4),
IF(ROUND((SUMIFS($F:$F,$B:$B,TRUE,$C:$C,$C61)/SUMIFS($I:$I,$B:$B,TRUE,$C:$C,$C61)),4)&gt;=0.4,
MIN(1,ROUND((SUMIFS($F:$F,$B:$B,TRUE,$C:$C,$C61)/SUMIFS($I:$I,$B:$B,TRUE,$C:$C,$C61))*'FEDERAL RATES (HIDDEN)'!$C$2,4)),
ROUND((SUMIFS($F:$F,$B:$B,TRUE,$C:$C,$C61)/SUMIFS($I:$I,$B:$B,TRUE,$C:$C,$C61)),4))))))</f>
        <v>0</v>
      </c>
      <c r="K61" s="89">
        <f t="shared" si="4"/>
        <v>0</v>
      </c>
      <c r="L61" s="99">
        <f t="shared" si="5"/>
        <v>0</v>
      </c>
      <c r="M61" s="68">
        <v>1</v>
      </c>
      <c r="N61" s="87">
        <f t="shared" si="39"/>
        <v>0</v>
      </c>
      <c r="O61" s="68"/>
      <c r="P61" s="38">
        <f t="shared" si="6"/>
        <v>0</v>
      </c>
      <c r="Q61" s="38">
        <f t="shared" si="7"/>
        <v>0</v>
      </c>
      <c r="R61" s="38">
        <f t="shared" si="8"/>
        <v>0</v>
      </c>
      <c r="S61" s="87">
        <f t="shared" si="9"/>
        <v>0</v>
      </c>
      <c r="T61" s="69"/>
      <c r="U61" s="38">
        <f t="shared" si="10"/>
        <v>0</v>
      </c>
      <c r="V61" s="38">
        <f t="shared" si="11"/>
        <v>0</v>
      </c>
      <c r="W61" s="38">
        <f t="shared" si="12"/>
        <v>0</v>
      </c>
      <c r="X61" s="87">
        <f t="shared" si="13"/>
        <v>0</v>
      </c>
      <c r="Y61" s="69"/>
      <c r="Z61" s="38">
        <f t="shared" si="14"/>
        <v>0</v>
      </c>
      <c r="AA61" s="38">
        <f t="shared" si="15"/>
        <v>0</v>
      </c>
      <c r="AB61" s="38">
        <f t="shared" si="16"/>
        <v>0</v>
      </c>
      <c r="AC61" s="87">
        <f t="shared" si="17"/>
        <v>0</v>
      </c>
      <c r="AD61" s="69"/>
      <c r="AE61" s="38">
        <f t="shared" si="18"/>
        <v>0</v>
      </c>
      <c r="AF61" s="38">
        <f t="shared" si="19"/>
        <v>0</v>
      </c>
      <c r="AG61" s="38">
        <f t="shared" si="20"/>
        <v>0</v>
      </c>
      <c r="AH61" s="87">
        <f t="shared" si="21"/>
        <v>0</v>
      </c>
      <c r="AI61" s="69"/>
      <c r="AJ61" s="39">
        <f t="shared" si="22"/>
        <v>0</v>
      </c>
      <c r="AK61" s="106"/>
      <c r="AL61" s="91"/>
      <c r="AM61" s="107"/>
      <c r="AN61" s="106"/>
      <c r="AO61" s="91"/>
      <c r="AP61" s="107"/>
      <c r="AQ61" s="106"/>
      <c r="AR61" s="91"/>
      <c r="AS61" s="107"/>
      <c r="AT61" s="106"/>
      <c r="AU61" s="91"/>
      <c r="AV61" s="107"/>
      <c r="AW61" s="106"/>
      <c r="AX61" s="107"/>
      <c r="AY61" s="106"/>
      <c r="AZ61" s="107"/>
      <c r="BA61" s="108"/>
      <c r="BB61" s="106"/>
      <c r="BC61" s="91"/>
      <c r="BD61" s="91"/>
      <c r="BE61" s="91"/>
      <c r="BF61" s="107"/>
      <c r="BG61" s="70"/>
      <c r="BH61" s="61"/>
      <c r="BI61" s="38">
        <f xml:space="preserve">
(P61*(2/3))+
(X61*(1/3))+
(AC61)+
(AH61)+
((AJ61)/(AZ61+'FEDERAL RATES (HIDDEN)'!$C$20))</f>
        <v>0</v>
      </c>
      <c r="BJ61" s="65"/>
      <c r="BK61" s="63">
        <f t="shared" si="37"/>
        <v>0</v>
      </c>
      <c r="BL61" s="88" t="str">
        <f>IF(AND(BH61="CONVENTIONAL",$BI61&gt;='MPLH COMPS'!$B$3,$BI61&lt;='MPLH COMPS'!$C$3),'MPLH COMPS'!$D$3&amp;" - "&amp;'MPLH COMPS'!$E$3,
IF(AND(BH61="CONVENTIONAL",$BI61&gt;='MPLH COMPS'!$B$4,$BI61&lt;='MPLH COMPS'!$C$4),'MPLH COMPS'!$D$4&amp;" - "&amp;'MPLH COMPS'!$E$4,
IF(AND(BH61="CONVENTIONAL",$BI61&gt;='MPLH COMPS'!$B$5,$BI61&lt;='MPLH COMPS'!$C$5),'MPLH COMPS'!$D$5&amp;" - "&amp;'MPLH COMPS'!$E$5,
IF(AND(BH61="CONVENTIONAL",$BI61&gt;='MPLH COMPS'!$B$6,$BI61&lt;='MPLH COMPS'!$C$6),'MPLH COMPS'!$D$6&amp;" - "&amp;'MPLH COMPS'!$E$6,
IF(AND(BH61="CONVENTIONAL",$BI61&gt;='MPLH COMPS'!$B$7,$BI61&lt;='MPLH COMPS'!$C$7),'MPLH COMPS'!$D$7&amp;" - "&amp;'MPLH COMPS'!$E$7,
IF(AND(BH61="CONVENTIONAL",$BI61&gt;='MPLH COMPS'!$B$8,$BI61&lt;='MPLH COMPS'!$C$8),'MPLH COMPS'!$D$8&amp;" - "&amp;'MPLH COMPS'!$E$8,
IF(AND(BH61="CONVENTIONAL",$BI61&gt;='MPLH COMPS'!$B$9,$BI61&lt;='MPLH COMPS'!$C$9),'MPLH COMPS'!$D$9&amp;" - "&amp;'MPLH COMPS'!$E$9,
IF(AND(BH61="CONVENTIONAL",$BI61&gt;='MPLH COMPS'!$B$10,$BI61&lt;='MPLH COMPS'!$C$10),'MPLH COMPS'!$D$10&amp;" - "&amp;'MPLH COMPS'!$E$10,
IF(AND(BH61="CONVENTIONAL",$BI61&gt;='MPLH COMPS'!$B$11,$BI61&lt;='MPLH COMPS'!$C$11),'MPLH COMPS'!$D$11&amp;" - "&amp;'MPLH COMPS'!$E$11,
IF(AND(BH61="CONVENTIONAL",$BI61&gt;='MPLH COMPS'!$B$12,$BI61&lt;='MPLH COMPS'!$C$12),'MPLH COMPS'!$D$12&amp;" - "&amp;'MPLH COMPS'!$E$12,
IF(AND(BH61="CONVENTIONAL",$BI61&gt;='MPLH COMPS'!$B$13,$BI61&lt;='MPLH COMPS'!$C$13),'MPLH COMPS'!$D$13&amp;" - "&amp;'MPLH COMPS'!$E$13,
IF(AND(BH61="CONVENIENCE",$BI61&gt;='MPLH COMPS'!$B$3,$BI61&lt;='MPLH COMPS'!$C$3),'MPLH COMPS'!$F$3&amp;" - "&amp;'MPLH COMPS'!$G$3,
IF(AND(BH61="CONVENIENCE",$BI61&gt;='MPLH COMPS'!$B$4,$BI61&lt;='MPLH COMPS'!$C$4),'MPLH COMPS'!$F$4&amp;" - "&amp;'MPLH COMPS'!$G$4,
IF(AND(BH61="CONVENIENCE",$BI61&gt;='MPLH COMPS'!$B$5,$BI61&lt;='MPLH COMPS'!$C$5),'MPLH COMPS'!$F$5&amp;" - "&amp;'MPLH COMPS'!$G$5,
IF(AND(BH61="CONVENIENCE",$BI61&gt;='MPLH COMPS'!$B$6,$BI61&lt;='MPLH COMPS'!$C$6),'MPLH COMPS'!$F$6&amp;" - "&amp;'MPLH COMPS'!$G$6,
IF(AND(BH61="CONVENIENCE",$BI61&gt;='MPLH COMPS'!$B$7,$BI61&lt;='MPLH COMPS'!$C$7),'MPLH COMPS'!$F$7&amp;" - "&amp;'MPLH COMPS'!$G$7,
IF(AND(BH61="CONVENIENCE",$BI61&gt;='MPLH COMPS'!$B$8,$BI61&lt;='MPLH COMPS'!$C$8),'MPLH COMPS'!$F$8&amp;" - "&amp;'MPLH COMPS'!$G$8,
IF(AND(BH61="CONVENIENCE",$BI61&gt;='MPLH COMPS'!$B$9,$BI61&lt;='MPLH COMPS'!$C$9),'MPLH COMPS'!$F$9&amp;" - "&amp;'MPLH COMPS'!$G$9,
IF(AND(BH61="CONVENIENCE",$BI61&gt;='MPLH COMPS'!$B$10,$BI61&lt;='MPLH COMPS'!$C$10),'MPLH COMPS'!$F$10&amp;" - "&amp;'MPLH COMPS'!$G$10,
IF(AND(BH61="CONVENIENCE",$BI61&gt;='MPLH COMPS'!$B$11,$BI61&lt;='MPLH COMPS'!$C$11),'MPLH COMPS'!$F$11&amp;" - "&amp;'MPLH COMPS'!$G$11,
IF(AND(BH61="CONVENIENCE",$BI61&gt;='MPLH COMPS'!$B$12,$BI61&lt;='MPLH COMPS'!$C$12),'MPLH COMPS'!$F$12&amp;" - "&amp;'MPLH COMPS'!$G$12,
IF(AND(BH61="CONVENIENCE",$BI61&gt;='MPLH COMPS'!$B$13,$BI61&lt;='MPLH COMPS'!$C$13),'MPLH COMPS'!$F$13&amp;" - "&amp;'MPLH COMPS'!$G$13,
""))))))))))))))))))))))</f>
        <v/>
      </c>
      <c r="BM61" s="31"/>
      <c r="BN61" s="113"/>
      <c r="BO61" s="115">
        <f t="shared" si="23"/>
        <v>0</v>
      </c>
      <c r="BP61" s="117">
        <f t="shared" si="24"/>
        <v>0</v>
      </c>
      <c r="BQ61" s="117">
        <f t="shared" si="25"/>
        <v>0</v>
      </c>
      <c r="BR61" s="116">
        <f t="shared" si="26"/>
        <v>0</v>
      </c>
      <c r="BS61" s="115">
        <f t="shared" si="27"/>
        <v>0</v>
      </c>
      <c r="BT61" s="117">
        <f t="shared" si="28"/>
        <v>0</v>
      </c>
      <c r="BU61" s="116">
        <f t="shared" si="29"/>
        <v>0</v>
      </c>
      <c r="BV61" s="115">
        <f t="shared" si="30"/>
        <v>0</v>
      </c>
      <c r="BW61" s="117">
        <f t="shared" si="31"/>
        <v>0</v>
      </c>
      <c r="BX61" s="116">
        <f t="shared" si="34"/>
        <v>0</v>
      </c>
      <c r="BY61" s="118">
        <f t="shared" si="38"/>
        <v>0</v>
      </c>
    </row>
    <row r="62" spans="1:77" ht="20.75" customHeight="1" x14ac:dyDescent="0.2">
      <c r="A62" s="74" t="s">
        <v>132</v>
      </c>
      <c r="B62" s="120" t="b">
        <v>0</v>
      </c>
      <c r="C62" s="75"/>
      <c r="D62" s="159">
        <f t="shared" si="35"/>
        <v>0</v>
      </c>
      <c r="E62" s="96"/>
      <c r="F62" s="76"/>
      <c r="G62" s="77"/>
      <c r="H62" s="77"/>
      <c r="I62" s="39">
        <f t="shared" si="36"/>
        <v>0</v>
      </c>
      <c r="J62" s="98">
        <f>IF($F62=0,0,IF($B62=FALSE,ROUND($F62/$I62,4),
IF(AND($B62=TRUE,C62=0,ROUND($F62/$I62,4)&gt;=0.4),MIN(1,ROUND(($F62/$I62)*'FEDERAL RATES (HIDDEN)'!$C$2,4)),
IF(AND($B62=TRUE,C62=0,ROUND($F62/$I62,4)&lt;0.4),ROUND($F62/$I62,4),
IF(ROUND((SUMIFS($F:$F,$B:$B,TRUE,$C:$C,$C62)/SUMIFS($I:$I,$B:$B,TRUE,$C:$C,$C62)),4)&gt;=0.4,
MIN(1,ROUND((SUMIFS($F:$F,$B:$B,TRUE,$C:$C,$C62)/SUMIFS($I:$I,$B:$B,TRUE,$C:$C,$C62))*'FEDERAL RATES (HIDDEN)'!$C$2,4)),
ROUND((SUMIFS($F:$F,$B:$B,TRUE,$C:$C,$C62)/SUMIFS($I:$I,$B:$B,TRUE,$C:$C,$C62)),4))))))</f>
        <v>0</v>
      </c>
      <c r="K62" s="89">
        <f t="shared" si="4"/>
        <v>0</v>
      </c>
      <c r="L62" s="99">
        <f t="shared" si="5"/>
        <v>0</v>
      </c>
      <c r="M62" s="68">
        <v>1</v>
      </c>
      <c r="N62" s="87">
        <f t="shared" si="39"/>
        <v>0</v>
      </c>
      <c r="O62" s="68"/>
      <c r="P62" s="38">
        <f t="shared" si="6"/>
        <v>0</v>
      </c>
      <c r="Q62" s="38">
        <f t="shared" si="7"/>
        <v>0</v>
      </c>
      <c r="R62" s="38">
        <f t="shared" si="8"/>
        <v>0</v>
      </c>
      <c r="S62" s="87">
        <f t="shared" si="9"/>
        <v>0</v>
      </c>
      <c r="T62" s="69"/>
      <c r="U62" s="38">
        <f t="shared" si="10"/>
        <v>0</v>
      </c>
      <c r="V62" s="38">
        <f t="shared" si="11"/>
        <v>0</v>
      </c>
      <c r="W62" s="38">
        <f t="shared" si="12"/>
        <v>0</v>
      </c>
      <c r="X62" s="87">
        <f t="shared" si="13"/>
        <v>0</v>
      </c>
      <c r="Y62" s="69"/>
      <c r="Z62" s="38">
        <f t="shared" si="14"/>
        <v>0</v>
      </c>
      <c r="AA62" s="38">
        <f t="shared" si="15"/>
        <v>0</v>
      </c>
      <c r="AB62" s="38">
        <f t="shared" si="16"/>
        <v>0</v>
      </c>
      <c r="AC62" s="87">
        <f t="shared" si="17"/>
        <v>0</v>
      </c>
      <c r="AD62" s="69"/>
      <c r="AE62" s="38">
        <f t="shared" si="18"/>
        <v>0</v>
      </c>
      <c r="AF62" s="38">
        <f t="shared" si="19"/>
        <v>0</v>
      </c>
      <c r="AG62" s="38">
        <f t="shared" si="20"/>
        <v>0</v>
      </c>
      <c r="AH62" s="87">
        <f t="shared" si="21"/>
        <v>0</v>
      </c>
      <c r="AI62" s="69"/>
      <c r="AJ62" s="39">
        <f t="shared" si="22"/>
        <v>0</v>
      </c>
      <c r="AK62" s="106"/>
      <c r="AL62" s="91"/>
      <c r="AM62" s="107"/>
      <c r="AN62" s="106"/>
      <c r="AO62" s="91"/>
      <c r="AP62" s="107"/>
      <c r="AQ62" s="106"/>
      <c r="AR62" s="91"/>
      <c r="AS62" s="107"/>
      <c r="AT62" s="106"/>
      <c r="AU62" s="91"/>
      <c r="AV62" s="107"/>
      <c r="AW62" s="106"/>
      <c r="AX62" s="107"/>
      <c r="AY62" s="106"/>
      <c r="AZ62" s="107"/>
      <c r="BA62" s="108"/>
      <c r="BB62" s="106"/>
      <c r="BC62" s="91"/>
      <c r="BD62" s="91"/>
      <c r="BE62" s="91"/>
      <c r="BF62" s="107"/>
      <c r="BG62" s="70"/>
      <c r="BH62" s="61"/>
      <c r="BI62" s="38">
        <f xml:space="preserve">
(P62*(2/3))+
(X62*(1/3))+
(AC62)+
(AH62)+
((AJ62)/(AZ62+'FEDERAL RATES (HIDDEN)'!$C$20))</f>
        <v>0</v>
      </c>
      <c r="BJ62" s="65"/>
      <c r="BK62" s="63">
        <f t="shared" si="37"/>
        <v>0</v>
      </c>
      <c r="BL62" s="88" t="str">
        <f>IF(AND(BH62="CONVENTIONAL",$BI62&gt;='MPLH COMPS'!$B$3,$BI62&lt;='MPLH COMPS'!$C$3),'MPLH COMPS'!$D$3&amp;" - "&amp;'MPLH COMPS'!$E$3,
IF(AND(BH62="CONVENTIONAL",$BI62&gt;='MPLH COMPS'!$B$4,$BI62&lt;='MPLH COMPS'!$C$4),'MPLH COMPS'!$D$4&amp;" - "&amp;'MPLH COMPS'!$E$4,
IF(AND(BH62="CONVENTIONAL",$BI62&gt;='MPLH COMPS'!$B$5,$BI62&lt;='MPLH COMPS'!$C$5),'MPLH COMPS'!$D$5&amp;" - "&amp;'MPLH COMPS'!$E$5,
IF(AND(BH62="CONVENTIONAL",$BI62&gt;='MPLH COMPS'!$B$6,$BI62&lt;='MPLH COMPS'!$C$6),'MPLH COMPS'!$D$6&amp;" - "&amp;'MPLH COMPS'!$E$6,
IF(AND(BH62="CONVENTIONAL",$BI62&gt;='MPLH COMPS'!$B$7,$BI62&lt;='MPLH COMPS'!$C$7),'MPLH COMPS'!$D$7&amp;" - "&amp;'MPLH COMPS'!$E$7,
IF(AND(BH62="CONVENTIONAL",$BI62&gt;='MPLH COMPS'!$B$8,$BI62&lt;='MPLH COMPS'!$C$8),'MPLH COMPS'!$D$8&amp;" - "&amp;'MPLH COMPS'!$E$8,
IF(AND(BH62="CONVENTIONAL",$BI62&gt;='MPLH COMPS'!$B$9,$BI62&lt;='MPLH COMPS'!$C$9),'MPLH COMPS'!$D$9&amp;" - "&amp;'MPLH COMPS'!$E$9,
IF(AND(BH62="CONVENTIONAL",$BI62&gt;='MPLH COMPS'!$B$10,$BI62&lt;='MPLH COMPS'!$C$10),'MPLH COMPS'!$D$10&amp;" - "&amp;'MPLH COMPS'!$E$10,
IF(AND(BH62="CONVENTIONAL",$BI62&gt;='MPLH COMPS'!$B$11,$BI62&lt;='MPLH COMPS'!$C$11),'MPLH COMPS'!$D$11&amp;" - "&amp;'MPLH COMPS'!$E$11,
IF(AND(BH62="CONVENTIONAL",$BI62&gt;='MPLH COMPS'!$B$12,$BI62&lt;='MPLH COMPS'!$C$12),'MPLH COMPS'!$D$12&amp;" - "&amp;'MPLH COMPS'!$E$12,
IF(AND(BH62="CONVENTIONAL",$BI62&gt;='MPLH COMPS'!$B$13,$BI62&lt;='MPLH COMPS'!$C$13),'MPLH COMPS'!$D$13&amp;" - "&amp;'MPLH COMPS'!$E$13,
IF(AND(BH62="CONVENIENCE",$BI62&gt;='MPLH COMPS'!$B$3,$BI62&lt;='MPLH COMPS'!$C$3),'MPLH COMPS'!$F$3&amp;" - "&amp;'MPLH COMPS'!$G$3,
IF(AND(BH62="CONVENIENCE",$BI62&gt;='MPLH COMPS'!$B$4,$BI62&lt;='MPLH COMPS'!$C$4),'MPLH COMPS'!$F$4&amp;" - "&amp;'MPLH COMPS'!$G$4,
IF(AND(BH62="CONVENIENCE",$BI62&gt;='MPLH COMPS'!$B$5,$BI62&lt;='MPLH COMPS'!$C$5),'MPLH COMPS'!$F$5&amp;" - "&amp;'MPLH COMPS'!$G$5,
IF(AND(BH62="CONVENIENCE",$BI62&gt;='MPLH COMPS'!$B$6,$BI62&lt;='MPLH COMPS'!$C$6),'MPLH COMPS'!$F$6&amp;" - "&amp;'MPLH COMPS'!$G$6,
IF(AND(BH62="CONVENIENCE",$BI62&gt;='MPLH COMPS'!$B$7,$BI62&lt;='MPLH COMPS'!$C$7),'MPLH COMPS'!$F$7&amp;" - "&amp;'MPLH COMPS'!$G$7,
IF(AND(BH62="CONVENIENCE",$BI62&gt;='MPLH COMPS'!$B$8,$BI62&lt;='MPLH COMPS'!$C$8),'MPLH COMPS'!$F$8&amp;" - "&amp;'MPLH COMPS'!$G$8,
IF(AND(BH62="CONVENIENCE",$BI62&gt;='MPLH COMPS'!$B$9,$BI62&lt;='MPLH COMPS'!$C$9),'MPLH COMPS'!$F$9&amp;" - "&amp;'MPLH COMPS'!$G$9,
IF(AND(BH62="CONVENIENCE",$BI62&gt;='MPLH COMPS'!$B$10,$BI62&lt;='MPLH COMPS'!$C$10),'MPLH COMPS'!$F$10&amp;" - "&amp;'MPLH COMPS'!$G$10,
IF(AND(BH62="CONVENIENCE",$BI62&gt;='MPLH COMPS'!$B$11,$BI62&lt;='MPLH COMPS'!$C$11),'MPLH COMPS'!$F$11&amp;" - "&amp;'MPLH COMPS'!$G$11,
IF(AND(BH62="CONVENIENCE",$BI62&gt;='MPLH COMPS'!$B$12,$BI62&lt;='MPLH COMPS'!$C$12),'MPLH COMPS'!$F$12&amp;" - "&amp;'MPLH COMPS'!$G$12,
IF(AND(BH62="CONVENIENCE",$BI62&gt;='MPLH COMPS'!$B$13,$BI62&lt;='MPLH COMPS'!$C$13),'MPLH COMPS'!$F$13&amp;" - "&amp;'MPLH COMPS'!$G$13,
""))))))))))))))))))))))</f>
        <v/>
      </c>
      <c r="BM62" s="31"/>
      <c r="BN62" s="113"/>
      <c r="BO62" s="115">
        <f t="shared" si="23"/>
        <v>0</v>
      </c>
      <c r="BP62" s="117">
        <f t="shared" si="24"/>
        <v>0</v>
      </c>
      <c r="BQ62" s="117">
        <f t="shared" si="25"/>
        <v>0</v>
      </c>
      <c r="BR62" s="116">
        <f t="shared" si="26"/>
        <v>0</v>
      </c>
      <c r="BS62" s="115">
        <f t="shared" si="27"/>
        <v>0</v>
      </c>
      <c r="BT62" s="117">
        <f t="shared" si="28"/>
        <v>0</v>
      </c>
      <c r="BU62" s="116">
        <f t="shared" si="29"/>
        <v>0</v>
      </c>
      <c r="BV62" s="115">
        <f t="shared" si="30"/>
        <v>0</v>
      </c>
      <c r="BW62" s="117">
        <f t="shared" si="31"/>
        <v>0</v>
      </c>
      <c r="BX62" s="116">
        <f t="shared" si="34"/>
        <v>0</v>
      </c>
      <c r="BY62" s="118">
        <f t="shared" si="38"/>
        <v>0</v>
      </c>
    </row>
    <row r="63" spans="1:77" ht="20.75" customHeight="1" x14ac:dyDescent="0.2">
      <c r="A63" s="74" t="s">
        <v>133</v>
      </c>
      <c r="B63" s="120" t="b">
        <v>0</v>
      </c>
      <c r="C63" s="75"/>
      <c r="D63" s="159">
        <f t="shared" si="35"/>
        <v>0</v>
      </c>
      <c r="E63" s="96"/>
      <c r="F63" s="76"/>
      <c r="G63" s="77"/>
      <c r="H63" s="77"/>
      <c r="I63" s="39">
        <f t="shared" si="36"/>
        <v>0</v>
      </c>
      <c r="J63" s="98">
        <f>IF($F63=0,0,IF($B63=FALSE,ROUND($F63/$I63,4),
IF(AND($B63=TRUE,C63=0,ROUND($F63/$I63,4)&gt;=0.4),MIN(1,ROUND(($F63/$I63)*'FEDERAL RATES (HIDDEN)'!$C$2,4)),
IF(AND($B63=TRUE,C63=0,ROUND($F63/$I63,4)&lt;0.4),ROUND($F63/$I63,4),
IF(ROUND((SUMIFS($F:$F,$B:$B,TRUE,$C:$C,$C63)/SUMIFS($I:$I,$B:$B,TRUE,$C:$C,$C63)),4)&gt;=0.4,
MIN(1,ROUND((SUMIFS($F:$F,$B:$B,TRUE,$C:$C,$C63)/SUMIFS($I:$I,$B:$B,TRUE,$C:$C,$C63))*'FEDERAL RATES (HIDDEN)'!$C$2,4)),
ROUND((SUMIFS($F:$F,$B:$B,TRUE,$C:$C,$C63)/SUMIFS($I:$I,$B:$B,TRUE,$C:$C,$C63)),4))))))</f>
        <v>0</v>
      </c>
      <c r="K63" s="89">
        <f t="shared" si="4"/>
        <v>0</v>
      </c>
      <c r="L63" s="99">
        <f t="shared" si="5"/>
        <v>0</v>
      </c>
      <c r="M63" s="68">
        <v>1</v>
      </c>
      <c r="N63" s="87">
        <f t="shared" si="39"/>
        <v>0</v>
      </c>
      <c r="O63" s="68"/>
      <c r="P63" s="38">
        <f t="shared" si="6"/>
        <v>0</v>
      </c>
      <c r="Q63" s="38">
        <f t="shared" si="7"/>
        <v>0</v>
      </c>
      <c r="R63" s="38">
        <f t="shared" si="8"/>
        <v>0</v>
      </c>
      <c r="S63" s="87">
        <f t="shared" si="9"/>
        <v>0</v>
      </c>
      <c r="T63" s="69"/>
      <c r="U63" s="38">
        <f t="shared" si="10"/>
        <v>0</v>
      </c>
      <c r="V63" s="38">
        <f t="shared" si="11"/>
        <v>0</v>
      </c>
      <c r="W63" s="38">
        <f t="shared" si="12"/>
        <v>0</v>
      </c>
      <c r="X63" s="87">
        <f t="shared" si="13"/>
        <v>0</v>
      </c>
      <c r="Y63" s="69"/>
      <c r="Z63" s="38">
        <f t="shared" si="14"/>
        <v>0</v>
      </c>
      <c r="AA63" s="38">
        <f t="shared" si="15"/>
        <v>0</v>
      </c>
      <c r="AB63" s="38">
        <f t="shared" si="16"/>
        <v>0</v>
      </c>
      <c r="AC63" s="87">
        <f t="shared" si="17"/>
        <v>0</v>
      </c>
      <c r="AD63" s="69"/>
      <c r="AE63" s="38">
        <f t="shared" si="18"/>
        <v>0</v>
      </c>
      <c r="AF63" s="38">
        <f t="shared" si="19"/>
        <v>0</v>
      </c>
      <c r="AG63" s="38">
        <f t="shared" si="20"/>
        <v>0</v>
      </c>
      <c r="AH63" s="87">
        <f t="shared" si="21"/>
        <v>0</v>
      </c>
      <c r="AI63" s="69"/>
      <c r="AJ63" s="39">
        <f t="shared" si="22"/>
        <v>0</v>
      </c>
      <c r="AK63" s="106"/>
      <c r="AL63" s="91"/>
      <c r="AM63" s="107"/>
      <c r="AN63" s="106"/>
      <c r="AO63" s="91"/>
      <c r="AP63" s="107"/>
      <c r="AQ63" s="106"/>
      <c r="AR63" s="91"/>
      <c r="AS63" s="107"/>
      <c r="AT63" s="106"/>
      <c r="AU63" s="91"/>
      <c r="AV63" s="107"/>
      <c r="AW63" s="106"/>
      <c r="AX63" s="107"/>
      <c r="AY63" s="106"/>
      <c r="AZ63" s="107"/>
      <c r="BA63" s="108"/>
      <c r="BB63" s="106"/>
      <c r="BC63" s="91"/>
      <c r="BD63" s="91"/>
      <c r="BE63" s="91"/>
      <c r="BF63" s="107"/>
      <c r="BG63" s="70"/>
      <c r="BH63" s="61"/>
      <c r="BI63" s="38">
        <f xml:space="preserve">
(P63*(2/3))+
(X63*(1/3))+
(AC63)+
(AH63)+
((AJ63)/(AZ63+'FEDERAL RATES (HIDDEN)'!$C$20))</f>
        <v>0</v>
      </c>
      <c r="BJ63" s="65"/>
      <c r="BK63" s="63">
        <f t="shared" si="37"/>
        <v>0</v>
      </c>
      <c r="BL63" s="88" t="str">
        <f>IF(AND(BH63="CONVENTIONAL",$BI63&gt;='MPLH COMPS'!$B$3,$BI63&lt;='MPLH COMPS'!$C$3),'MPLH COMPS'!$D$3&amp;" - "&amp;'MPLH COMPS'!$E$3,
IF(AND(BH63="CONVENTIONAL",$BI63&gt;='MPLH COMPS'!$B$4,$BI63&lt;='MPLH COMPS'!$C$4),'MPLH COMPS'!$D$4&amp;" - "&amp;'MPLH COMPS'!$E$4,
IF(AND(BH63="CONVENTIONAL",$BI63&gt;='MPLH COMPS'!$B$5,$BI63&lt;='MPLH COMPS'!$C$5),'MPLH COMPS'!$D$5&amp;" - "&amp;'MPLH COMPS'!$E$5,
IF(AND(BH63="CONVENTIONAL",$BI63&gt;='MPLH COMPS'!$B$6,$BI63&lt;='MPLH COMPS'!$C$6),'MPLH COMPS'!$D$6&amp;" - "&amp;'MPLH COMPS'!$E$6,
IF(AND(BH63="CONVENTIONAL",$BI63&gt;='MPLH COMPS'!$B$7,$BI63&lt;='MPLH COMPS'!$C$7),'MPLH COMPS'!$D$7&amp;" - "&amp;'MPLH COMPS'!$E$7,
IF(AND(BH63="CONVENTIONAL",$BI63&gt;='MPLH COMPS'!$B$8,$BI63&lt;='MPLH COMPS'!$C$8),'MPLH COMPS'!$D$8&amp;" - "&amp;'MPLH COMPS'!$E$8,
IF(AND(BH63="CONVENTIONAL",$BI63&gt;='MPLH COMPS'!$B$9,$BI63&lt;='MPLH COMPS'!$C$9),'MPLH COMPS'!$D$9&amp;" - "&amp;'MPLH COMPS'!$E$9,
IF(AND(BH63="CONVENTIONAL",$BI63&gt;='MPLH COMPS'!$B$10,$BI63&lt;='MPLH COMPS'!$C$10),'MPLH COMPS'!$D$10&amp;" - "&amp;'MPLH COMPS'!$E$10,
IF(AND(BH63="CONVENTIONAL",$BI63&gt;='MPLH COMPS'!$B$11,$BI63&lt;='MPLH COMPS'!$C$11),'MPLH COMPS'!$D$11&amp;" - "&amp;'MPLH COMPS'!$E$11,
IF(AND(BH63="CONVENTIONAL",$BI63&gt;='MPLH COMPS'!$B$12,$BI63&lt;='MPLH COMPS'!$C$12),'MPLH COMPS'!$D$12&amp;" - "&amp;'MPLH COMPS'!$E$12,
IF(AND(BH63="CONVENTIONAL",$BI63&gt;='MPLH COMPS'!$B$13,$BI63&lt;='MPLH COMPS'!$C$13),'MPLH COMPS'!$D$13&amp;" - "&amp;'MPLH COMPS'!$E$13,
IF(AND(BH63="CONVENIENCE",$BI63&gt;='MPLH COMPS'!$B$3,$BI63&lt;='MPLH COMPS'!$C$3),'MPLH COMPS'!$F$3&amp;" - "&amp;'MPLH COMPS'!$G$3,
IF(AND(BH63="CONVENIENCE",$BI63&gt;='MPLH COMPS'!$B$4,$BI63&lt;='MPLH COMPS'!$C$4),'MPLH COMPS'!$F$4&amp;" - "&amp;'MPLH COMPS'!$G$4,
IF(AND(BH63="CONVENIENCE",$BI63&gt;='MPLH COMPS'!$B$5,$BI63&lt;='MPLH COMPS'!$C$5),'MPLH COMPS'!$F$5&amp;" - "&amp;'MPLH COMPS'!$G$5,
IF(AND(BH63="CONVENIENCE",$BI63&gt;='MPLH COMPS'!$B$6,$BI63&lt;='MPLH COMPS'!$C$6),'MPLH COMPS'!$F$6&amp;" - "&amp;'MPLH COMPS'!$G$6,
IF(AND(BH63="CONVENIENCE",$BI63&gt;='MPLH COMPS'!$B$7,$BI63&lt;='MPLH COMPS'!$C$7),'MPLH COMPS'!$F$7&amp;" - "&amp;'MPLH COMPS'!$G$7,
IF(AND(BH63="CONVENIENCE",$BI63&gt;='MPLH COMPS'!$B$8,$BI63&lt;='MPLH COMPS'!$C$8),'MPLH COMPS'!$F$8&amp;" - "&amp;'MPLH COMPS'!$G$8,
IF(AND(BH63="CONVENIENCE",$BI63&gt;='MPLH COMPS'!$B$9,$BI63&lt;='MPLH COMPS'!$C$9),'MPLH COMPS'!$F$9&amp;" - "&amp;'MPLH COMPS'!$G$9,
IF(AND(BH63="CONVENIENCE",$BI63&gt;='MPLH COMPS'!$B$10,$BI63&lt;='MPLH COMPS'!$C$10),'MPLH COMPS'!$F$10&amp;" - "&amp;'MPLH COMPS'!$G$10,
IF(AND(BH63="CONVENIENCE",$BI63&gt;='MPLH COMPS'!$B$11,$BI63&lt;='MPLH COMPS'!$C$11),'MPLH COMPS'!$F$11&amp;" - "&amp;'MPLH COMPS'!$G$11,
IF(AND(BH63="CONVENIENCE",$BI63&gt;='MPLH COMPS'!$B$12,$BI63&lt;='MPLH COMPS'!$C$12),'MPLH COMPS'!$F$12&amp;" - "&amp;'MPLH COMPS'!$G$12,
IF(AND(BH63="CONVENIENCE",$BI63&gt;='MPLH COMPS'!$B$13,$BI63&lt;='MPLH COMPS'!$C$13),'MPLH COMPS'!$F$13&amp;" - "&amp;'MPLH COMPS'!$G$13,
""))))))))))))))))))))))</f>
        <v/>
      </c>
      <c r="BM63" s="31"/>
      <c r="BN63" s="113"/>
      <c r="BO63" s="115">
        <f t="shared" si="23"/>
        <v>0</v>
      </c>
      <c r="BP63" s="117">
        <f t="shared" si="24"/>
        <v>0</v>
      </c>
      <c r="BQ63" s="117">
        <f t="shared" si="25"/>
        <v>0</v>
      </c>
      <c r="BR63" s="116">
        <f t="shared" si="26"/>
        <v>0</v>
      </c>
      <c r="BS63" s="115">
        <f t="shared" si="27"/>
        <v>0</v>
      </c>
      <c r="BT63" s="117">
        <f t="shared" si="28"/>
        <v>0</v>
      </c>
      <c r="BU63" s="116">
        <f t="shared" si="29"/>
        <v>0</v>
      </c>
      <c r="BV63" s="115">
        <f t="shared" si="30"/>
        <v>0</v>
      </c>
      <c r="BW63" s="117">
        <f t="shared" si="31"/>
        <v>0</v>
      </c>
      <c r="BX63" s="116">
        <f t="shared" si="34"/>
        <v>0</v>
      </c>
      <c r="BY63" s="118">
        <f t="shared" si="38"/>
        <v>0</v>
      </c>
    </row>
    <row r="64" spans="1:77" ht="20.75" customHeight="1" x14ac:dyDescent="0.2">
      <c r="A64" s="74" t="s">
        <v>134</v>
      </c>
      <c r="B64" s="120" t="b">
        <v>0</v>
      </c>
      <c r="C64" s="75"/>
      <c r="D64" s="159">
        <f t="shared" si="35"/>
        <v>0</v>
      </c>
      <c r="E64" s="96"/>
      <c r="F64" s="76"/>
      <c r="G64" s="77"/>
      <c r="H64" s="77"/>
      <c r="I64" s="39">
        <f t="shared" si="36"/>
        <v>0</v>
      </c>
      <c r="J64" s="98">
        <f>IF($F64=0,0,IF($B64=FALSE,ROUND($F64/$I64,4),
IF(AND($B64=TRUE,C64=0,ROUND($F64/$I64,4)&gt;=0.4),MIN(1,ROUND(($F64/$I64)*'FEDERAL RATES (HIDDEN)'!$C$2,4)),
IF(AND($B64=TRUE,C64=0,ROUND($F64/$I64,4)&lt;0.4),ROUND($F64/$I64,4),
IF(ROUND((SUMIFS($F:$F,$B:$B,TRUE,$C:$C,$C64)/SUMIFS($I:$I,$B:$B,TRUE,$C:$C,$C64)),4)&gt;=0.4,
MIN(1,ROUND((SUMIFS($F:$F,$B:$B,TRUE,$C:$C,$C64)/SUMIFS($I:$I,$B:$B,TRUE,$C:$C,$C64))*'FEDERAL RATES (HIDDEN)'!$C$2,4)),
ROUND((SUMIFS($F:$F,$B:$B,TRUE,$C:$C,$C64)/SUMIFS($I:$I,$B:$B,TRUE,$C:$C,$C64)),4))))))</f>
        <v>0</v>
      </c>
      <c r="K64" s="89">
        <f t="shared" si="4"/>
        <v>0</v>
      </c>
      <c r="L64" s="99">
        <f t="shared" si="5"/>
        <v>0</v>
      </c>
      <c r="M64" s="68">
        <v>1</v>
      </c>
      <c r="N64" s="87">
        <f t="shared" si="39"/>
        <v>0</v>
      </c>
      <c r="O64" s="68"/>
      <c r="P64" s="38">
        <f t="shared" si="6"/>
        <v>0</v>
      </c>
      <c r="Q64" s="38">
        <f t="shared" si="7"/>
        <v>0</v>
      </c>
      <c r="R64" s="38">
        <f t="shared" si="8"/>
        <v>0</v>
      </c>
      <c r="S64" s="87">
        <f t="shared" si="9"/>
        <v>0</v>
      </c>
      <c r="T64" s="69"/>
      <c r="U64" s="38">
        <f t="shared" si="10"/>
        <v>0</v>
      </c>
      <c r="V64" s="38">
        <f t="shared" si="11"/>
        <v>0</v>
      </c>
      <c r="W64" s="38">
        <f t="shared" si="12"/>
        <v>0</v>
      </c>
      <c r="X64" s="87">
        <f t="shared" si="13"/>
        <v>0</v>
      </c>
      <c r="Y64" s="69"/>
      <c r="Z64" s="38">
        <f t="shared" si="14"/>
        <v>0</v>
      </c>
      <c r="AA64" s="38">
        <f t="shared" si="15"/>
        <v>0</v>
      </c>
      <c r="AB64" s="38">
        <f t="shared" si="16"/>
        <v>0</v>
      </c>
      <c r="AC64" s="87">
        <f t="shared" si="17"/>
        <v>0</v>
      </c>
      <c r="AD64" s="69"/>
      <c r="AE64" s="38">
        <f t="shared" si="18"/>
        <v>0</v>
      </c>
      <c r="AF64" s="38">
        <f t="shared" si="19"/>
        <v>0</v>
      </c>
      <c r="AG64" s="38">
        <f t="shared" si="20"/>
        <v>0</v>
      </c>
      <c r="AH64" s="87">
        <f t="shared" si="21"/>
        <v>0</v>
      </c>
      <c r="AI64" s="69"/>
      <c r="AJ64" s="39">
        <f t="shared" si="22"/>
        <v>0</v>
      </c>
      <c r="AK64" s="106"/>
      <c r="AL64" s="91"/>
      <c r="AM64" s="107"/>
      <c r="AN64" s="106"/>
      <c r="AO64" s="91"/>
      <c r="AP64" s="107"/>
      <c r="AQ64" s="106"/>
      <c r="AR64" s="91"/>
      <c r="AS64" s="107"/>
      <c r="AT64" s="106"/>
      <c r="AU64" s="91"/>
      <c r="AV64" s="107"/>
      <c r="AW64" s="106"/>
      <c r="AX64" s="107"/>
      <c r="AY64" s="106"/>
      <c r="AZ64" s="107"/>
      <c r="BA64" s="108"/>
      <c r="BB64" s="106"/>
      <c r="BC64" s="91"/>
      <c r="BD64" s="91"/>
      <c r="BE64" s="91"/>
      <c r="BF64" s="107"/>
      <c r="BG64" s="70"/>
      <c r="BH64" s="61"/>
      <c r="BI64" s="38">
        <f xml:space="preserve">
(P64*(2/3))+
(X64*(1/3))+
(AC64)+
(AH64)+
((AJ64)/(AZ64+'FEDERAL RATES (HIDDEN)'!$C$20))</f>
        <v>0</v>
      </c>
      <c r="BJ64" s="65"/>
      <c r="BK64" s="63">
        <f t="shared" si="37"/>
        <v>0</v>
      </c>
      <c r="BL64" s="88" t="str">
        <f>IF(AND(BH64="CONVENTIONAL",$BI64&gt;='MPLH COMPS'!$B$3,$BI64&lt;='MPLH COMPS'!$C$3),'MPLH COMPS'!$D$3&amp;" - "&amp;'MPLH COMPS'!$E$3,
IF(AND(BH64="CONVENTIONAL",$BI64&gt;='MPLH COMPS'!$B$4,$BI64&lt;='MPLH COMPS'!$C$4),'MPLH COMPS'!$D$4&amp;" - "&amp;'MPLH COMPS'!$E$4,
IF(AND(BH64="CONVENTIONAL",$BI64&gt;='MPLH COMPS'!$B$5,$BI64&lt;='MPLH COMPS'!$C$5),'MPLH COMPS'!$D$5&amp;" - "&amp;'MPLH COMPS'!$E$5,
IF(AND(BH64="CONVENTIONAL",$BI64&gt;='MPLH COMPS'!$B$6,$BI64&lt;='MPLH COMPS'!$C$6),'MPLH COMPS'!$D$6&amp;" - "&amp;'MPLH COMPS'!$E$6,
IF(AND(BH64="CONVENTIONAL",$BI64&gt;='MPLH COMPS'!$B$7,$BI64&lt;='MPLH COMPS'!$C$7),'MPLH COMPS'!$D$7&amp;" - "&amp;'MPLH COMPS'!$E$7,
IF(AND(BH64="CONVENTIONAL",$BI64&gt;='MPLH COMPS'!$B$8,$BI64&lt;='MPLH COMPS'!$C$8),'MPLH COMPS'!$D$8&amp;" - "&amp;'MPLH COMPS'!$E$8,
IF(AND(BH64="CONVENTIONAL",$BI64&gt;='MPLH COMPS'!$B$9,$BI64&lt;='MPLH COMPS'!$C$9),'MPLH COMPS'!$D$9&amp;" - "&amp;'MPLH COMPS'!$E$9,
IF(AND(BH64="CONVENTIONAL",$BI64&gt;='MPLH COMPS'!$B$10,$BI64&lt;='MPLH COMPS'!$C$10),'MPLH COMPS'!$D$10&amp;" - "&amp;'MPLH COMPS'!$E$10,
IF(AND(BH64="CONVENTIONAL",$BI64&gt;='MPLH COMPS'!$B$11,$BI64&lt;='MPLH COMPS'!$C$11),'MPLH COMPS'!$D$11&amp;" - "&amp;'MPLH COMPS'!$E$11,
IF(AND(BH64="CONVENTIONAL",$BI64&gt;='MPLH COMPS'!$B$12,$BI64&lt;='MPLH COMPS'!$C$12),'MPLH COMPS'!$D$12&amp;" - "&amp;'MPLH COMPS'!$E$12,
IF(AND(BH64="CONVENTIONAL",$BI64&gt;='MPLH COMPS'!$B$13,$BI64&lt;='MPLH COMPS'!$C$13),'MPLH COMPS'!$D$13&amp;" - "&amp;'MPLH COMPS'!$E$13,
IF(AND(BH64="CONVENIENCE",$BI64&gt;='MPLH COMPS'!$B$3,$BI64&lt;='MPLH COMPS'!$C$3),'MPLH COMPS'!$F$3&amp;" - "&amp;'MPLH COMPS'!$G$3,
IF(AND(BH64="CONVENIENCE",$BI64&gt;='MPLH COMPS'!$B$4,$BI64&lt;='MPLH COMPS'!$C$4),'MPLH COMPS'!$F$4&amp;" - "&amp;'MPLH COMPS'!$G$4,
IF(AND(BH64="CONVENIENCE",$BI64&gt;='MPLH COMPS'!$B$5,$BI64&lt;='MPLH COMPS'!$C$5),'MPLH COMPS'!$F$5&amp;" - "&amp;'MPLH COMPS'!$G$5,
IF(AND(BH64="CONVENIENCE",$BI64&gt;='MPLH COMPS'!$B$6,$BI64&lt;='MPLH COMPS'!$C$6),'MPLH COMPS'!$F$6&amp;" - "&amp;'MPLH COMPS'!$G$6,
IF(AND(BH64="CONVENIENCE",$BI64&gt;='MPLH COMPS'!$B$7,$BI64&lt;='MPLH COMPS'!$C$7),'MPLH COMPS'!$F$7&amp;" - "&amp;'MPLH COMPS'!$G$7,
IF(AND(BH64="CONVENIENCE",$BI64&gt;='MPLH COMPS'!$B$8,$BI64&lt;='MPLH COMPS'!$C$8),'MPLH COMPS'!$F$8&amp;" - "&amp;'MPLH COMPS'!$G$8,
IF(AND(BH64="CONVENIENCE",$BI64&gt;='MPLH COMPS'!$B$9,$BI64&lt;='MPLH COMPS'!$C$9),'MPLH COMPS'!$F$9&amp;" - "&amp;'MPLH COMPS'!$G$9,
IF(AND(BH64="CONVENIENCE",$BI64&gt;='MPLH COMPS'!$B$10,$BI64&lt;='MPLH COMPS'!$C$10),'MPLH COMPS'!$F$10&amp;" - "&amp;'MPLH COMPS'!$G$10,
IF(AND(BH64="CONVENIENCE",$BI64&gt;='MPLH COMPS'!$B$11,$BI64&lt;='MPLH COMPS'!$C$11),'MPLH COMPS'!$F$11&amp;" - "&amp;'MPLH COMPS'!$G$11,
IF(AND(BH64="CONVENIENCE",$BI64&gt;='MPLH COMPS'!$B$12,$BI64&lt;='MPLH COMPS'!$C$12),'MPLH COMPS'!$F$12&amp;" - "&amp;'MPLH COMPS'!$G$12,
IF(AND(BH64="CONVENIENCE",$BI64&gt;='MPLH COMPS'!$B$13,$BI64&lt;='MPLH COMPS'!$C$13),'MPLH COMPS'!$F$13&amp;" - "&amp;'MPLH COMPS'!$G$13,
""))))))))))))))))))))))</f>
        <v/>
      </c>
      <c r="BM64" s="31"/>
      <c r="BN64" s="113"/>
      <c r="BO64" s="115">
        <f t="shared" si="23"/>
        <v>0</v>
      </c>
      <c r="BP64" s="117">
        <f t="shared" si="24"/>
        <v>0</v>
      </c>
      <c r="BQ64" s="117">
        <f t="shared" si="25"/>
        <v>0</v>
      </c>
      <c r="BR64" s="116">
        <f t="shared" si="26"/>
        <v>0</v>
      </c>
      <c r="BS64" s="115">
        <f t="shared" si="27"/>
        <v>0</v>
      </c>
      <c r="BT64" s="117">
        <f t="shared" si="28"/>
        <v>0</v>
      </c>
      <c r="BU64" s="116">
        <f t="shared" si="29"/>
        <v>0</v>
      </c>
      <c r="BV64" s="115">
        <f t="shared" si="30"/>
        <v>0</v>
      </c>
      <c r="BW64" s="117">
        <f t="shared" si="31"/>
        <v>0</v>
      </c>
      <c r="BX64" s="116">
        <f t="shared" si="34"/>
        <v>0</v>
      </c>
      <c r="BY64" s="118">
        <f t="shared" si="38"/>
        <v>0</v>
      </c>
    </row>
    <row r="65" spans="1:77" ht="20.75" customHeight="1" x14ac:dyDescent="0.2">
      <c r="A65" s="74" t="s">
        <v>135</v>
      </c>
      <c r="B65" s="120" t="b">
        <v>0</v>
      </c>
      <c r="C65" s="75"/>
      <c r="D65" s="159">
        <f t="shared" si="35"/>
        <v>0</v>
      </c>
      <c r="E65" s="96"/>
      <c r="F65" s="76"/>
      <c r="G65" s="77"/>
      <c r="H65" s="77"/>
      <c r="I65" s="39">
        <f t="shared" si="36"/>
        <v>0</v>
      </c>
      <c r="J65" s="98">
        <f>IF($F65=0,0,IF($B65=FALSE,ROUND($F65/$I65,4),
IF(AND($B65=TRUE,C65=0,ROUND($F65/$I65,4)&gt;=0.4),MIN(1,ROUND(($F65/$I65)*'FEDERAL RATES (HIDDEN)'!$C$2,4)),
IF(AND($B65=TRUE,C65=0,ROUND($F65/$I65,4)&lt;0.4),ROUND($F65/$I65,4),
IF(ROUND((SUMIFS($F:$F,$B:$B,TRUE,$C:$C,$C65)/SUMIFS($I:$I,$B:$B,TRUE,$C:$C,$C65)),4)&gt;=0.4,
MIN(1,ROUND((SUMIFS($F:$F,$B:$B,TRUE,$C:$C,$C65)/SUMIFS($I:$I,$B:$B,TRUE,$C:$C,$C65))*'FEDERAL RATES (HIDDEN)'!$C$2,4)),
ROUND((SUMIFS($F:$F,$B:$B,TRUE,$C:$C,$C65)/SUMIFS($I:$I,$B:$B,TRUE,$C:$C,$C65)),4))))))</f>
        <v>0</v>
      </c>
      <c r="K65" s="89">
        <f t="shared" si="4"/>
        <v>0</v>
      </c>
      <c r="L65" s="99">
        <f t="shared" si="5"/>
        <v>0</v>
      </c>
      <c r="M65" s="68">
        <v>1</v>
      </c>
      <c r="N65" s="87">
        <f t="shared" si="39"/>
        <v>0</v>
      </c>
      <c r="O65" s="68"/>
      <c r="P65" s="38">
        <f t="shared" si="6"/>
        <v>0</v>
      </c>
      <c r="Q65" s="38">
        <f t="shared" si="7"/>
        <v>0</v>
      </c>
      <c r="R65" s="38">
        <f t="shared" si="8"/>
        <v>0</v>
      </c>
      <c r="S65" s="87">
        <f t="shared" si="9"/>
        <v>0</v>
      </c>
      <c r="T65" s="69"/>
      <c r="U65" s="38">
        <f t="shared" si="10"/>
        <v>0</v>
      </c>
      <c r="V65" s="38">
        <f t="shared" si="11"/>
        <v>0</v>
      </c>
      <c r="W65" s="38">
        <f t="shared" si="12"/>
        <v>0</v>
      </c>
      <c r="X65" s="87">
        <f t="shared" si="13"/>
        <v>0</v>
      </c>
      <c r="Y65" s="69"/>
      <c r="Z65" s="38">
        <f t="shared" si="14"/>
        <v>0</v>
      </c>
      <c r="AA65" s="38">
        <f t="shared" si="15"/>
        <v>0</v>
      </c>
      <c r="AB65" s="38">
        <f t="shared" si="16"/>
        <v>0</v>
      </c>
      <c r="AC65" s="87">
        <f t="shared" si="17"/>
        <v>0</v>
      </c>
      <c r="AD65" s="69"/>
      <c r="AE65" s="38">
        <f t="shared" si="18"/>
        <v>0</v>
      </c>
      <c r="AF65" s="38">
        <f t="shared" si="19"/>
        <v>0</v>
      </c>
      <c r="AG65" s="38">
        <f t="shared" si="20"/>
        <v>0</v>
      </c>
      <c r="AH65" s="87">
        <f t="shared" si="21"/>
        <v>0</v>
      </c>
      <c r="AI65" s="69"/>
      <c r="AJ65" s="39">
        <f t="shared" si="22"/>
        <v>0</v>
      </c>
      <c r="AK65" s="106"/>
      <c r="AL65" s="91"/>
      <c r="AM65" s="107"/>
      <c r="AN65" s="106"/>
      <c r="AO65" s="91"/>
      <c r="AP65" s="107"/>
      <c r="AQ65" s="106"/>
      <c r="AR65" s="91"/>
      <c r="AS65" s="107"/>
      <c r="AT65" s="106"/>
      <c r="AU65" s="91"/>
      <c r="AV65" s="107"/>
      <c r="AW65" s="106"/>
      <c r="AX65" s="107"/>
      <c r="AY65" s="106"/>
      <c r="AZ65" s="107"/>
      <c r="BA65" s="108"/>
      <c r="BB65" s="106"/>
      <c r="BC65" s="91"/>
      <c r="BD65" s="91"/>
      <c r="BE65" s="91"/>
      <c r="BF65" s="107"/>
      <c r="BG65" s="70"/>
      <c r="BH65" s="61"/>
      <c r="BI65" s="38">
        <f xml:space="preserve">
(P65*(2/3))+
(X65*(1/3))+
(AC65)+
(AH65)+
((AJ65)/(AZ65+'FEDERAL RATES (HIDDEN)'!$C$20))</f>
        <v>0</v>
      </c>
      <c r="BJ65" s="65"/>
      <c r="BK65" s="63">
        <f t="shared" si="37"/>
        <v>0</v>
      </c>
      <c r="BL65" s="88" t="str">
        <f>IF(AND(BH65="CONVENTIONAL",$BI65&gt;='MPLH COMPS'!$B$3,$BI65&lt;='MPLH COMPS'!$C$3),'MPLH COMPS'!$D$3&amp;" - "&amp;'MPLH COMPS'!$E$3,
IF(AND(BH65="CONVENTIONAL",$BI65&gt;='MPLH COMPS'!$B$4,$BI65&lt;='MPLH COMPS'!$C$4),'MPLH COMPS'!$D$4&amp;" - "&amp;'MPLH COMPS'!$E$4,
IF(AND(BH65="CONVENTIONAL",$BI65&gt;='MPLH COMPS'!$B$5,$BI65&lt;='MPLH COMPS'!$C$5),'MPLH COMPS'!$D$5&amp;" - "&amp;'MPLH COMPS'!$E$5,
IF(AND(BH65="CONVENTIONAL",$BI65&gt;='MPLH COMPS'!$B$6,$BI65&lt;='MPLH COMPS'!$C$6),'MPLH COMPS'!$D$6&amp;" - "&amp;'MPLH COMPS'!$E$6,
IF(AND(BH65="CONVENTIONAL",$BI65&gt;='MPLH COMPS'!$B$7,$BI65&lt;='MPLH COMPS'!$C$7),'MPLH COMPS'!$D$7&amp;" - "&amp;'MPLH COMPS'!$E$7,
IF(AND(BH65="CONVENTIONAL",$BI65&gt;='MPLH COMPS'!$B$8,$BI65&lt;='MPLH COMPS'!$C$8),'MPLH COMPS'!$D$8&amp;" - "&amp;'MPLH COMPS'!$E$8,
IF(AND(BH65="CONVENTIONAL",$BI65&gt;='MPLH COMPS'!$B$9,$BI65&lt;='MPLH COMPS'!$C$9),'MPLH COMPS'!$D$9&amp;" - "&amp;'MPLH COMPS'!$E$9,
IF(AND(BH65="CONVENTIONAL",$BI65&gt;='MPLH COMPS'!$B$10,$BI65&lt;='MPLH COMPS'!$C$10),'MPLH COMPS'!$D$10&amp;" - "&amp;'MPLH COMPS'!$E$10,
IF(AND(BH65="CONVENTIONAL",$BI65&gt;='MPLH COMPS'!$B$11,$BI65&lt;='MPLH COMPS'!$C$11),'MPLH COMPS'!$D$11&amp;" - "&amp;'MPLH COMPS'!$E$11,
IF(AND(BH65="CONVENTIONAL",$BI65&gt;='MPLH COMPS'!$B$12,$BI65&lt;='MPLH COMPS'!$C$12),'MPLH COMPS'!$D$12&amp;" - "&amp;'MPLH COMPS'!$E$12,
IF(AND(BH65="CONVENTIONAL",$BI65&gt;='MPLH COMPS'!$B$13,$BI65&lt;='MPLH COMPS'!$C$13),'MPLH COMPS'!$D$13&amp;" - "&amp;'MPLH COMPS'!$E$13,
IF(AND(BH65="CONVENIENCE",$BI65&gt;='MPLH COMPS'!$B$3,$BI65&lt;='MPLH COMPS'!$C$3),'MPLH COMPS'!$F$3&amp;" - "&amp;'MPLH COMPS'!$G$3,
IF(AND(BH65="CONVENIENCE",$BI65&gt;='MPLH COMPS'!$B$4,$BI65&lt;='MPLH COMPS'!$C$4),'MPLH COMPS'!$F$4&amp;" - "&amp;'MPLH COMPS'!$G$4,
IF(AND(BH65="CONVENIENCE",$BI65&gt;='MPLH COMPS'!$B$5,$BI65&lt;='MPLH COMPS'!$C$5),'MPLH COMPS'!$F$5&amp;" - "&amp;'MPLH COMPS'!$G$5,
IF(AND(BH65="CONVENIENCE",$BI65&gt;='MPLH COMPS'!$B$6,$BI65&lt;='MPLH COMPS'!$C$6),'MPLH COMPS'!$F$6&amp;" - "&amp;'MPLH COMPS'!$G$6,
IF(AND(BH65="CONVENIENCE",$BI65&gt;='MPLH COMPS'!$B$7,$BI65&lt;='MPLH COMPS'!$C$7),'MPLH COMPS'!$F$7&amp;" - "&amp;'MPLH COMPS'!$G$7,
IF(AND(BH65="CONVENIENCE",$BI65&gt;='MPLH COMPS'!$B$8,$BI65&lt;='MPLH COMPS'!$C$8),'MPLH COMPS'!$F$8&amp;" - "&amp;'MPLH COMPS'!$G$8,
IF(AND(BH65="CONVENIENCE",$BI65&gt;='MPLH COMPS'!$B$9,$BI65&lt;='MPLH COMPS'!$C$9),'MPLH COMPS'!$F$9&amp;" - "&amp;'MPLH COMPS'!$G$9,
IF(AND(BH65="CONVENIENCE",$BI65&gt;='MPLH COMPS'!$B$10,$BI65&lt;='MPLH COMPS'!$C$10),'MPLH COMPS'!$F$10&amp;" - "&amp;'MPLH COMPS'!$G$10,
IF(AND(BH65="CONVENIENCE",$BI65&gt;='MPLH COMPS'!$B$11,$BI65&lt;='MPLH COMPS'!$C$11),'MPLH COMPS'!$F$11&amp;" - "&amp;'MPLH COMPS'!$G$11,
IF(AND(BH65="CONVENIENCE",$BI65&gt;='MPLH COMPS'!$B$12,$BI65&lt;='MPLH COMPS'!$C$12),'MPLH COMPS'!$F$12&amp;" - "&amp;'MPLH COMPS'!$G$12,
IF(AND(BH65="CONVENIENCE",$BI65&gt;='MPLH COMPS'!$B$13,$BI65&lt;='MPLH COMPS'!$C$13),'MPLH COMPS'!$F$13&amp;" - "&amp;'MPLH COMPS'!$G$13,
""))))))))))))))))))))))</f>
        <v/>
      </c>
      <c r="BM65" s="31"/>
      <c r="BN65" s="113"/>
      <c r="BO65" s="115">
        <f t="shared" si="23"/>
        <v>0</v>
      </c>
      <c r="BP65" s="117">
        <f t="shared" si="24"/>
        <v>0</v>
      </c>
      <c r="BQ65" s="117">
        <f t="shared" si="25"/>
        <v>0</v>
      </c>
      <c r="BR65" s="116">
        <f t="shared" si="26"/>
        <v>0</v>
      </c>
      <c r="BS65" s="115">
        <f t="shared" si="27"/>
        <v>0</v>
      </c>
      <c r="BT65" s="117">
        <f t="shared" si="28"/>
        <v>0</v>
      </c>
      <c r="BU65" s="116">
        <f t="shared" si="29"/>
        <v>0</v>
      </c>
      <c r="BV65" s="115">
        <f t="shared" si="30"/>
        <v>0</v>
      </c>
      <c r="BW65" s="117">
        <f t="shared" si="31"/>
        <v>0</v>
      </c>
      <c r="BX65" s="116">
        <f t="shared" si="34"/>
        <v>0</v>
      </c>
      <c r="BY65" s="118">
        <f t="shared" si="38"/>
        <v>0</v>
      </c>
    </row>
    <row r="66" spans="1:77" ht="20.75" customHeight="1" x14ac:dyDescent="0.2">
      <c r="A66" s="74" t="s">
        <v>136</v>
      </c>
      <c r="B66" s="120" t="b">
        <v>0</v>
      </c>
      <c r="C66" s="75"/>
      <c r="D66" s="159">
        <f t="shared" si="35"/>
        <v>0</v>
      </c>
      <c r="E66" s="96"/>
      <c r="F66" s="76"/>
      <c r="G66" s="77"/>
      <c r="H66" s="77"/>
      <c r="I66" s="39">
        <f t="shared" si="36"/>
        <v>0</v>
      </c>
      <c r="J66" s="98">
        <f>IF($F66=0,0,IF($B66=FALSE,ROUND($F66/$I66,4),
IF(AND($B66=TRUE,C66=0,ROUND($F66/$I66,4)&gt;=0.4),MIN(1,ROUND(($F66/$I66)*'FEDERAL RATES (HIDDEN)'!$C$2,4)),
IF(AND($B66=TRUE,C66=0,ROUND($F66/$I66,4)&lt;0.4),ROUND($F66/$I66,4),
IF(ROUND((SUMIFS($F:$F,$B:$B,TRUE,$C:$C,$C66)/SUMIFS($I:$I,$B:$B,TRUE,$C:$C,$C66)),4)&gt;=0.4,
MIN(1,ROUND((SUMIFS($F:$F,$B:$B,TRUE,$C:$C,$C66)/SUMIFS($I:$I,$B:$B,TRUE,$C:$C,$C66))*'FEDERAL RATES (HIDDEN)'!$C$2,4)),
ROUND((SUMIFS($F:$F,$B:$B,TRUE,$C:$C,$C66)/SUMIFS($I:$I,$B:$B,TRUE,$C:$C,$C66)),4))))))</f>
        <v>0</v>
      </c>
      <c r="K66" s="89">
        <f t="shared" si="4"/>
        <v>0</v>
      </c>
      <c r="L66" s="99">
        <f t="shared" si="5"/>
        <v>0</v>
      </c>
      <c r="M66" s="68">
        <v>1</v>
      </c>
      <c r="N66" s="87">
        <f t="shared" si="39"/>
        <v>0</v>
      </c>
      <c r="O66" s="68"/>
      <c r="P66" s="38">
        <f t="shared" si="6"/>
        <v>0</v>
      </c>
      <c r="Q66" s="38">
        <f t="shared" si="7"/>
        <v>0</v>
      </c>
      <c r="R66" s="38">
        <f t="shared" si="8"/>
        <v>0</v>
      </c>
      <c r="S66" s="87">
        <f t="shared" si="9"/>
        <v>0</v>
      </c>
      <c r="T66" s="69"/>
      <c r="U66" s="38">
        <f t="shared" si="10"/>
        <v>0</v>
      </c>
      <c r="V66" s="38">
        <f t="shared" si="11"/>
        <v>0</v>
      </c>
      <c r="W66" s="38">
        <f t="shared" si="12"/>
        <v>0</v>
      </c>
      <c r="X66" s="87">
        <f t="shared" si="13"/>
        <v>0</v>
      </c>
      <c r="Y66" s="69"/>
      <c r="Z66" s="38">
        <f t="shared" si="14"/>
        <v>0</v>
      </c>
      <c r="AA66" s="38">
        <f t="shared" si="15"/>
        <v>0</v>
      </c>
      <c r="AB66" s="38">
        <f t="shared" si="16"/>
        <v>0</v>
      </c>
      <c r="AC66" s="87">
        <f t="shared" si="17"/>
        <v>0</v>
      </c>
      <c r="AD66" s="69"/>
      <c r="AE66" s="38">
        <f t="shared" si="18"/>
        <v>0</v>
      </c>
      <c r="AF66" s="38">
        <f t="shared" si="19"/>
        <v>0</v>
      </c>
      <c r="AG66" s="38">
        <f t="shared" si="20"/>
        <v>0</v>
      </c>
      <c r="AH66" s="87">
        <f t="shared" si="21"/>
        <v>0</v>
      </c>
      <c r="AI66" s="69"/>
      <c r="AJ66" s="39">
        <f t="shared" si="22"/>
        <v>0</v>
      </c>
      <c r="AK66" s="106"/>
      <c r="AL66" s="91"/>
      <c r="AM66" s="107"/>
      <c r="AN66" s="106"/>
      <c r="AO66" s="91"/>
      <c r="AP66" s="107"/>
      <c r="AQ66" s="106"/>
      <c r="AR66" s="91"/>
      <c r="AS66" s="107"/>
      <c r="AT66" s="106"/>
      <c r="AU66" s="91"/>
      <c r="AV66" s="107"/>
      <c r="AW66" s="106"/>
      <c r="AX66" s="107"/>
      <c r="AY66" s="106"/>
      <c r="AZ66" s="107"/>
      <c r="BA66" s="108"/>
      <c r="BB66" s="106"/>
      <c r="BC66" s="91"/>
      <c r="BD66" s="91"/>
      <c r="BE66" s="91"/>
      <c r="BF66" s="107"/>
      <c r="BG66" s="70"/>
      <c r="BH66" s="61"/>
      <c r="BI66" s="38">
        <f xml:space="preserve">
(P66*(2/3))+
(X66*(1/3))+
(AC66)+
(AH66)+
((AJ66)/(AZ66+'FEDERAL RATES (HIDDEN)'!$C$20))</f>
        <v>0</v>
      </c>
      <c r="BJ66" s="65"/>
      <c r="BK66" s="63">
        <f t="shared" si="37"/>
        <v>0</v>
      </c>
      <c r="BL66" s="88" t="str">
        <f>IF(AND(BH66="CONVENTIONAL",$BI66&gt;='MPLH COMPS'!$B$3,$BI66&lt;='MPLH COMPS'!$C$3),'MPLH COMPS'!$D$3&amp;" - "&amp;'MPLH COMPS'!$E$3,
IF(AND(BH66="CONVENTIONAL",$BI66&gt;='MPLH COMPS'!$B$4,$BI66&lt;='MPLH COMPS'!$C$4),'MPLH COMPS'!$D$4&amp;" - "&amp;'MPLH COMPS'!$E$4,
IF(AND(BH66="CONVENTIONAL",$BI66&gt;='MPLH COMPS'!$B$5,$BI66&lt;='MPLH COMPS'!$C$5),'MPLH COMPS'!$D$5&amp;" - "&amp;'MPLH COMPS'!$E$5,
IF(AND(BH66="CONVENTIONAL",$BI66&gt;='MPLH COMPS'!$B$6,$BI66&lt;='MPLH COMPS'!$C$6),'MPLH COMPS'!$D$6&amp;" - "&amp;'MPLH COMPS'!$E$6,
IF(AND(BH66="CONVENTIONAL",$BI66&gt;='MPLH COMPS'!$B$7,$BI66&lt;='MPLH COMPS'!$C$7),'MPLH COMPS'!$D$7&amp;" - "&amp;'MPLH COMPS'!$E$7,
IF(AND(BH66="CONVENTIONAL",$BI66&gt;='MPLH COMPS'!$B$8,$BI66&lt;='MPLH COMPS'!$C$8),'MPLH COMPS'!$D$8&amp;" - "&amp;'MPLH COMPS'!$E$8,
IF(AND(BH66="CONVENTIONAL",$BI66&gt;='MPLH COMPS'!$B$9,$BI66&lt;='MPLH COMPS'!$C$9),'MPLH COMPS'!$D$9&amp;" - "&amp;'MPLH COMPS'!$E$9,
IF(AND(BH66="CONVENTIONAL",$BI66&gt;='MPLH COMPS'!$B$10,$BI66&lt;='MPLH COMPS'!$C$10),'MPLH COMPS'!$D$10&amp;" - "&amp;'MPLH COMPS'!$E$10,
IF(AND(BH66="CONVENTIONAL",$BI66&gt;='MPLH COMPS'!$B$11,$BI66&lt;='MPLH COMPS'!$C$11),'MPLH COMPS'!$D$11&amp;" - "&amp;'MPLH COMPS'!$E$11,
IF(AND(BH66="CONVENTIONAL",$BI66&gt;='MPLH COMPS'!$B$12,$BI66&lt;='MPLH COMPS'!$C$12),'MPLH COMPS'!$D$12&amp;" - "&amp;'MPLH COMPS'!$E$12,
IF(AND(BH66="CONVENTIONAL",$BI66&gt;='MPLH COMPS'!$B$13,$BI66&lt;='MPLH COMPS'!$C$13),'MPLH COMPS'!$D$13&amp;" - "&amp;'MPLH COMPS'!$E$13,
IF(AND(BH66="CONVENIENCE",$BI66&gt;='MPLH COMPS'!$B$3,$BI66&lt;='MPLH COMPS'!$C$3),'MPLH COMPS'!$F$3&amp;" - "&amp;'MPLH COMPS'!$G$3,
IF(AND(BH66="CONVENIENCE",$BI66&gt;='MPLH COMPS'!$B$4,$BI66&lt;='MPLH COMPS'!$C$4),'MPLH COMPS'!$F$4&amp;" - "&amp;'MPLH COMPS'!$G$4,
IF(AND(BH66="CONVENIENCE",$BI66&gt;='MPLH COMPS'!$B$5,$BI66&lt;='MPLH COMPS'!$C$5),'MPLH COMPS'!$F$5&amp;" - "&amp;'MPLH COMPS'!$G$5,
IF(AND(BH66="CONVENIENCE",$BI66&gt;='MPLH COMPS'!$B$6,$BI66&lt;='MPLH COMPS'!$C$6),'MPLH COMPS'!$F$6&amp;" - "&amp;'MPLH COMPS'!$G$6,
IF(AND(BH66="CONVENIENCE",$BI66&gt;='MPLH COMPS'!$B$7,$BI66&lt;='MPLH COMPS'!$C$7),'MPLH COMPS'!$F$7&amp;" - "&amp;'MPLH COMPS'!$G$7,
IF(AND(BH66="CONVENIENCE",$BI66&gt;='MPLH COMPS'!$B$8,$BI66&lt;='MPLH COMPS'!$C$8),'MPLH COMPS'!$F$8&amp;" - "&amp;'MPLH COMPS'!$G$8,
IF(AND(BH66="CONVENIENCE",$BI66&gt;='MPLH COMPS'!$B$9,$BI66&lt;='MPLH COMPS'!$C$9),'MPLH COMPS'!$F$9&amp;" - "&amp;'MPLH COMPS'!$G$9,
IF(AND(BH66="CONVENIENCE",$BI66&gt;='MPLH COMPS'!$B$10,$BI66&lt;='MPLH COMPS'!$C$10),'MPLH COMPS'!$F$10&amp;" - "&amp;'MPLH COMPS'!$G$10,
IF(AND(BH66="CONVENIENCE",$BI66&gt;='MPLH COMPS'!$B$11,$BI66&lt;='MPLH COMPS'!$C$11),'MPLH COMPS'!$F$11&amp;" - "&amp;'MPLH COMPS'!$G$11,
IF(AND(BH66="CONVENIENCE",$BI66&gt;='MPLH COMPS'!$B$12,$BI66&lt;='MPLH COMPS'!$C$12),'MPLH COMPS'!$F$12&amp;" - "&amp;'MPLH COMPS'!$G$12,
IF(AND(BH66="CONVENIENCE",$BI66&gt;='MPLH COMPS'!$B$13,$BI66&lt;='MPLH COMPS'!$C$13),'MPLH COMPS'!$F$13&amp;" - "&amp;'MPLH COMPS'!$G$13,
""))))))))))))))))))))))</f>
        <v/>
      </c>
      <c r="BM66" s="31"/>
      <c r="BN66" s="113"/>
      <c r="BO66" s="115">
        <f t="shared" si="23"/>
        <v>0</v>
      </c>
      <c r="BP66" s="117">
        <f t="shared" si="24"/>
        <v>0</v>
      </c>
      <c r="BQ66" s="117">
        <f t="shared" si="25"/>
        <v>0</v>
      </c>
      <c r="BR66" s="116">
        <f t="shared" si="26"/>
        <v>0</v>
      </c>
      <c r="BS66" s="115">
        <f t="shared" si="27"/>
        <v>0</v>
      </c>
      <c r="BT66" s="117">
        <f t="shared" si="28"/>
        <v>0</v>
      </c>
      <c r="BU66" s="116">
        <f t="shared" si="29"/>
        <v>0</v>
      </c>
      <c r="BV66" s="115">
        <f t="shared" si="30"/>
        <v>0</v>
      </c>
      <c r="BW66" s="117">
        <f t="shared" si="31"/>
        <v>0</v>
      </c>
      <c r="BX66" s="116">
        <f t="shared" si="34"/>
        <v>0</v>
      </c>
      <c r="BY66" s="118">
        <f t="shared" si="38"/>
        <v>0</v>
      </c>
    </row>
    <row r="67" spans="1:77" ht="20.75" customHeight="1" x14ac:dyDescent="0.2">
      <c r="A67" s="74" t="s">
        <v>137</v>
      </c>
      <c r="B67" s="120" t="b">
        <v>0</v>
      </c>
      <c r="C67" s="75"/>
      <c r="D67" s="159">
        <f t="shared" si="35"/>
        <v>0</v>
      </c>
      <c r="E67" s="96"/>
      <c r="F67" s="76"/>
      <c r="G67" s="77"/>
      <c r="H67" s="77"/>
      <c r="I67" s="39">
        <f t="shared" si="36"/>
        <v>0</v>
      </c>
      <c r="J67" s="98">
        <f>IF($F67=0,0,IF($B67=FALSE,ROUND($F67/$I67,4),
IF(AND($B67=TRUE,C67=0,ROUND($F67/$I67,4)&gt;=0.4),MIN(1,ROUND(($F67/$I67)*'FEDERAL RATES (HIDDEN)'!$C$2,4)),
IF(AND($B67=TRUE,C67=0,ROUND($F67/$I67,4)&lt;0.4),ROUND($F67/$I67,4),
IF(ROUND((SUMIFS($F:$F,$B:$B,TRUE,$C:$C,$C67)/SUMIFS($I:$I,$B:$B,TRUE,$C:$C,$C67)),4)&gt;=0.4,
MIN(1,ROUND((SUMIFS($F:$F,$B:$B,TRUE,$C:$C,$C67)/SUMIFS($I:$I,$B:$B,TRUE,$C:$C,$C67))*'FEDERAL RATES (HIDDEN)'!$C$2,4)),
ROUND((SUMIFS($F:$F,$B:$B,TRUE,$C:$C,$C67)/SUMIFS($I:$I,$B:$B,TRUE,$C:$C,$C67)),4))))))</f>
        <v>0</v>
      </c>
      <c r="K67" s="89">
        <f t="shared" si="4"/>
        <v>0</v>
      </c>
      <c r="L67" s="99">
        <f t="shared" si="5"/>
        <v>0</v>
      </c>
      <c r="M67" s="68">
        <v>1</v>
      </c>
      <c r="N67" s="87">
        <f t="shared" si="39"/>
        <v>0</v>
      </c>
      <c r="O67" s="68"/>
      <c r="P67" s="38">
        <f t="shared" si="6"/>
        <v>0</v>
      </c>
      <c r="Q67" s="38">
        <f t="shared" si="7"/>
        <v>0</v>
      </c>
      <c r="R67" s="38">
        <f t="shared" si="8"/>
        <v>0</v>
      </c>
      <c r="S67" s="87">
        <f t="shared" si="9"/>
        <v>0</v>
      </c>
      <c r="T67" s="69"/>
      <c r="U67" s="38">
        <f t="shared" si="10"/>
        <v>0</v>
      </c>
      <c r="V67" s="38">
        <f t="shared" si="11"/>
        <v>0</v>
      </c>
      <c r="W67" s="38">
        <f t="shared" si="12"/>
        <v>0</v>
      </c>
      <c r="X67" s="87">
        <f t="shared" si="13"/>
        <v>0</v>
      </c>
      <c r="Y67" s="69"/>
      <c r="Z67" s="38">
        <f t="shared" si="14"/>
        <v>0</v>
      </c>
      <c r="AA67" s="38">
        <f t="shared" si="15"/>
        <v>0</v>
      </c>
      <c r="AB67" s="38">
        <f t="shared" si="16"/>
        <v>0</v>
      </c>
      <c r="AC67" s="87">
        <f t="shared" si="17"/>
        <v>0</v>
      </c>
      <c r="AD67" s="69"/>
      <c r="AE67" s="38">
        <f t="shared" si="18"/>
        <v>0</v>
      </c>
      <c r="AF67" s="38">
        <f t="shared" si="19"/>
        <v>0</v>
      </c>
      <c r="AG67" s="38">
        <f t="shared" si="20"/>
        <v>0</v>
      </c>
      <c r="AH67" s="87">
        <f t="shared" si="21"/>
        <v>0</v>
      </c>
      <c r="AI67" s="69"/>
      <c r="AJ67" s="39">
        <f t="shared" si="22"/>
        <v>0</v>
      </c>
      <c r="AK67" s="106"/>
      <c r="AL67" s="91"/>
      <c r="AM67" s="107"/>
      <c r="AN67" s="106"/>
      <c r="AO67" s="91"/>
      <c r="AP67" s="107"/>
      <c r="AQ67" s="106"/>
      <c r="AR67" s="91"/>
      <c r="AS67" s="107"/>
      <c r="AT67" s="106"/>
      <c r="AU67" s="91"/>
      <c r="AV67" s="107"/>
      <c r="AW67" s="106"/>
      <c r="AX67" s="107"/>
      <c r="AY67" s="106"/>
      <c r="AZ67" s="107"/>
      <c r="BA67" s="108"/>
      <c r="BB67" s="106"/>
      <c r="BC67" s="91"/>
      <c r="BD67" s="91"/>
      <c r="BE67" s="91"/>
      <c r="BF67" s="107"/>
      <c r="BG67" s="70"/>
      <c r="BH67" s="61"/>
      <c r="BI67" s="38">
        <f xml:space="preserve">
(P67*(2/3))+
(X67*(1/3))+
(AC67)+
(AH67)+
((AJ67)/(AZ67+'FEDERAL RATES (HIDDEN)'!$C$20))</f>
        <v>0</v>
      </c>
      <c r="BJ67" s="65"/>
      <c r="BK67" s="63">
        <f t="shared" si="37"/>
        <v>0</v>
      </c>
      <c r="BL67" s="88" t="str">
        <f>IF(AND(BH67="CONVENTIONAL",$BI67&gt;='MPLH COMPS'!$B$3,$BI67&lt;='MPLH COMPS'!$C$3),'MPLH COMPS'!$D$3&amp;" - "&amp;'MPLH COMPS'!$E$3,
IF(AND(BH67="CONVENTIONAL",$BI67&gt;='MPLH COMPS'!$B$4,$BI67&lt;='MPLH COMPS'!$C$4),'MPLH COMPS'!$D$4&amp;" - "&amp;'MPLH COMPS'!$E$4,
IF(AND(BH67="CONVENTIONAL",$BI67&gt;='MPLH COMPS'!$B$5,$BI67&lt;='MPLH COMPS'!$C$5),'MPLH COMPS'!$D$5&amp;" - "&amp;'MPLH COMPS'!$E$5,
IF(AND(BH67="CONVENTIONAL",$BI67&gt;='MPLH COMPS'!$B$6,$BI67&lt;='MPLH COMPS'!$C$6),'MPLH COMPS'!$D$6&amp;" - "&amp;'MPLH COMPS'!$E$6,
IF(AND(BH67="CONVENTIONAL",$BI67&gt;='MPLH COMPS'!$B$7,$BI67&lt;='MPLH COMPS'!$C$7),'MPLH COMPS'!$D$7&amp;" - "&amp;'MPLH COMPS'!$E$7,
IF(AND(BH67="CONVENTIONAL",$BI67&gt;='MPLH COMPS'!$B$8,$BI67&lt;='MPLH COMPS'!$C$8),'MPLH COMPS'!$D$8&amp;" - "&amp;'MPLH COMPS'!$E$8,
IF(AND(BH67="CONVENTIONAL",$BI67&gt;='MPLH COMPS'!$B$9,$BI67&lt;='MPLH COMPS'!$C$9),'MPLH COMPS'!$D$9&amp;" - "&amp;'MPLH COMPS'!$E$9,
IF(AND(BH67="CONVENTIONAL",$BI67&gt;='MPLH COMPS'!$B$10,$BI67&lt;='MPLH COMPS'!$C$10),'MPLH COMPS'!$D$10&amp;" - "&amp;'MPLH COMPS'!$E$10,
IF(AND(BH67="CONVENTIONAL",$BI67&gt;='MPLH COMPS'!$B$11,$BI67&lt;='MPLH COMPS'!$C$11),'MPLH COMPS'!$D$11&amp;" - "&amp;'MPLH COMPS'!$E$11,
IF(AND(BH67="CONVENTIONAL",$BI67&gt;='MPLH COMPS'!$B$12,$BI67&lt;='MPLH COMPS'!$C$12),'MPLH COMPS'!$D$12&amp;" - "&amp;'MPLH COMPS'!$E$12,
IF(AND(BH67="CONVENTIONAL",$BI67&gt;='MPLH COMPS'!$B$13,$BI67&lt;='MPLH COMPS'!$C$13),'MPLH COMPS'!$D$13&amp;" - "&amp;'MPLH COMPS'!$E$13,
IF(AND(BH67="CONVENIENCE",$BI67&gt;='MPLH COMPS'!$B$3,$BI67&lt;='MPLH COMPS'!$C$3),'MPLH COMPS'!$F$3&amp;" - "&amp;'MPLH COMPS'!$G$3,
IF(AND(BH67="CONVENIENCE",$BI67&gt;='MPLH COMPS'!$B$4,$BI67&lt;='MPLH COMPS'!$C$4),'MPLH COMPS'!$F$4&amp;" - "&amp;'MPLH COMPS'!$G$4,
IF(AND(BH67="CONVENIENCE",$BI67&gt;='MPLH COMPS'!$B$5,$BI67&lt;='MPLH COMPS'!$C$5),'MPLH COMPS'!$F$5&amp;" - "&amp;'MPLH COMPS'!$G$5,
IF(AND(BH67="CONVENIENCE",$BI67&gt;='MPLH COMPS'!$B$6,$BI67&lt;='MPLH COMPS'!$C$6),'MPLH COMPS'!$F$6&amp;" - "&amp;'MPLH COMPS'!$G$6,
IF(AND(BH67="CONVENIENCE",$BI67&gt;='MPLH COMPS'!$B$7,$BI67&lt;='MPLH COMPS'!$C$7),'MPLH COMPS'!$F$7&amp;" - "&amp;'MPLH COMPS'!$G$7,
IF(AND(BH67="CONVENIENCE",$BI67&gt;='MPLH COMPS'!$B$8,$BI67&lt;='MPLH COMPS'!$C$8),'MPLH COMPS'!$F$8&amp;" - "&amp;'MPLH COMPS'!$G$8,
IF(AND(BH67="CONVENIENCE",$BI67&gt;='MPLH COMPS'!$B$9,$BI67&lt;='MPLH COMPS'!$C$9),'MPLH COMPS'!$F$9&amp;" - "&amp;'MPLH COMPS'!$G$9,
IF(AND(BH67="CONVENIENCE",$BI67&gt;='MPLH COMPS'!$B$10,$BI67&lt;='MPLH COMPS'!$C$10),'MPLH COMPS'!$F$10&amp;" - "&amp;'MPLH COMPS'!$G$10,
IF(AND(BH67="CONVENIENCE",$BI67&gt;='MPLH COMPS'!$B$11,$BI67&lt;='MPLH COMPS'!$C$11),'MPLH COMPS'!$F$11&amp;" - "&amp;'MPLH COMPS'!$G$11,
IF(AND(BH67="CONVENIENCE",$BI67&gt;='MPLH COMPS'!$B$12,$BI67&lt;='MPLH COMPS'!$C$12),'MPLH COMPS'!$F$12&amp;" - "&amp;'MPLH COMPS'!$G$12,
IF(AND(BH67="CONVENIENCE",$BI67&gt;='MPLH COMPS'!$B$13,$BI67&lt;='MPLH COMPS'!$C$13),'MPLH COMPS'!$F$13&amp;" - "&amp;'MPLH COMPS'!$G$13,
""))))))))))))))))))))))</f>
        <v/>
      </c>
      <c r="BM67" s="31"/>
      <c r="BN67" s="113"/>
      <c r="BO67" s="115">
        <f t="shared" si="23"/>
        <v>0</v>
      </c>
      <c r="BP67" s="117">
        <f t="shared" si="24"/>
        <v>0</v>
      </c>
      <c r="BQ67" s="117">
        <f t="shared" si="25"/>
        <v>0</v>
      </c>
      <c r="BR67" s="116">
        <f t="shared" si="26"/>
        <v>0</v>
      </c>
      <c r="BS67" s="115">
        <f t="shared" si="27"/>
        <v>0</v>
      </c>
      <c r="BT67" s="117">
        <f t="shared" si="28"/>
        <v>0</v>
      </c>
      <c r="BU67" s="116">
        <f t="shared" si="29"/>
        <v>0</v>
      </c>
      <c r="BV67" s="115">
        <f t="shared" si="30"/>
        <v>0</v>
      </c>
      <c r="BW67" s="117">
        <f t="shared" si="31"/>
        <v>0</v>
      </c>
      <c r="BX67" s="116">
        <f t="shared" si="34"/>
        <v>0</v>
      </c>
      <c r="BY67" s="118">
        <f t="shared" si="38"/>
        <v>0</v>
      </c>
    </row>
    <row r="68" spans="1:77" ht="20.75" customHeight="1" x14ac:dyDescent="0.2">
      <c r="A68" s="74" t="s">
        <v>138</v>
      </c>
      <c r="B68" s="120" t="b">
        <v>0</v>
      </c>
      <c r="C68" s="75"/>
      <c r="D68" s="159">
        <f t="shared" si="35"/>
        <v>0</v>
      </c>
      <c r="E68" s="96"/>
      <c r="F68" s="76"/>
      <c r="G68" s="77"/>
      <c r="H68" s="77"/>
      <c r="I68" s="39">
        <f t="shared" si="36"/>
        <v>0</v>
      </c>
      <c r="J68" s="98">
        <f>IF($F68=0,0,IF($B68=FALSE,ROUND($F68/$I68,4),
IF(AND($B68=TRUE,C68=0,ROUND($F68/$I68,4)&gt;=0.4),MIN(1,ROUND(($F68/$I68)*'FEDERAL RATES (HIDDEN)'!$C$2,4)),
IF(AND($B68=TRUE,C68=0,ROUND($F68/$I68,4)&lt;0.4),ROUND($F68/$I68,4),
IF(ROUND((SUMIFS($F:$F,$B:$B,TRUE,$C:$C,$C68)/SUMIFS($I:$I,$B:$B,TRUE,$C:$C,$C68)),4)&gt;=0.4,
MIN(1,ROUND((SUMIFS($F:$F,$B:$B,TRUE,$C:$C,$C68)/SUMIFS($I:$I,$B:$B,TRUE,$C:$C,$C68))*'FEDERAL RATES (HIDDEN)'!$C$2,4)),
ROUND((SUMIFS($F:$F,$B:$B,TRUE,$C:$C,$C68)/SUMIFS($I:$I,$B:$B,TRUE,$C:$C,$C68)),4))))))</f>
        <v>0</v>
      </c>
      <c r="K68" s="89">
        <f t="shared" si="4"/>
        <v>0</v>
      </c>
      <c r="L68" s="99">
        <f t="shared" si="5"/>
        <v>0</v>
      </c>
      <c r="M68" s="68">
        <v>1</v>
      </c>
      <c r="N68" s="87">
        <f t="shared" ref="N68:N99" si="40">ROUND(I68*M68,0)</f>
        <v>0</v>
      </c>
      <c r="O68" s="68"/>
      <c r="P68" s="38">
        <f t="shared" si="6"/>
        <v>0</v>
      </c>
      <c r="Q68" s="38">
        <f t="shared" si="7"/>
        <v>0</v>
      </c>
      <c r="R68" s="38">
        <f t="shared" si="8"/>
        <v>0</v>
      </c>
      <c r="S68" s="87">
        <f t="shared" si="9"/>
        <v>0</v>
      </c>
      <c r="T68" s="69"/>
      <c r="U68" s="38">
        <f t="shared" si="10"/>
        <v>0</v>
      </c>
      <c r="V68" s="38">
        <f t="shared" si="11"/>
        <v>0</v>
      </c>
      <c r="W68" s="38">
        <f t="shared" si="12"/>
        <v>0</v>
      </c>
      <c r="X68" s="87">
        <f t="shared" si="13"/>
        <v>0</v>
      </c>
      <c r="Y68" s="69"/>
      <c r="Z68" s="38">
        <f t="shared" si="14"/>
        <v>0</v>
      </c>
      <c r="AA68" s="38">
        <f t="shared" si="15"/>
        <v>0</v>
      </c>
      <c r="AB68" s="38">
        <f t="shared" si="16"/>
        <v>0</v>
      </c>
      <c r="AC68" s="87">
        <f t="shared" si="17"/>
        <v>0</v>
      </c>
      <c r="AD68" s="69"/>
      <c r="AE68" s="38">
        <f t="shared" si="18"/>
        <v>0</v>
      </c>
      <c r="AF68" s="38">
        <f t="shared" si="19"/>
        <v>0</v>
      </c>
      <c r="AG68" s="38">
        <f t="shared" si="20"/>
        <v>0</v>
      </c>
      <c r="AH68" s="87">
        <f t="shared" si="21"/>
        <v>0</v>
      </c>
      <c r="AI68" s="69"/>
      <c r="AJ68" s="39">
        <f t="shared" si="22"/>
        <v>0</v>
      </c>
      <c r="AK68" s="106"/>
      <c r="AL68" s="91"/>
      <c r="AM68" s="107"/>
      <c r="AN68" s="106"/>
      <c r="AO68" s="91"/>
      <c r="AP68" s="107"/>
      <c r="AQ68" s="106"/>
      <c r="AR68" s="91"/>
      <c r="AS68" s="107"/>
      <c r="AT68" s="106"/>
      <c r="AU68" s="91"/>
      <c r="AV68" s="107"/>
      <c r="AW68" s="106"/>
      <c r="AX68" s="107"/>
      <c r="AY68" s="106"/>
      <c r="AZ68" s="107"/>
      <c r="BA68" s="108"/>
      <c r="BB68" s="106"/>
      <c r="BC68" s="91"/>
      <c r="BD68" s="91"/>
      <c r="BE68" s="91"/>
      <c r="BF68" s="107"/>
      <c r="BG68" s="70"/>
      <c r="BH68" s="61"/>
      <c r="BI68" s="38">
        <f xml:space="preserve">
(P68*(2/3))+
(X68*(1/3))+
(AC68)+
(AH68)+
((AJ68)/(AZ68+'FEDERAL RATES (HIDDEN)'!$C$20))</f>
        <v>0</v>
      </c>
      <c r="BJ68" s="65"/>
      <c r="BK68" s="63">
        <f t="shared" si="37"/>
        <v>0</v>
      </c>
      <c r="BL68" s="88" t="str">
        <f>IF(AND(BH68="CONVENTIONAL",$BI68&gt;='MPLH COMPS'!$B$3,$BI68&lt;='MPLH COMPS'!$C$3),'MPLH COMPS'!$D$3&amp;" - "&amp;'MPLH COMPS'!$E$3,
IF(AND(BH68="CONVENTIONAL",$BI68&gt;='MPLH COMPS'!$B$4,$BI68&lt;='MPLH COMPS'!$C$4),'MPLH COMPS'!$D$4&amp;" - "&amp;'MPLH COMPS'!$E$4,
IF(AND(BH68="CONVENTIONAL",$BI68&gt;='MPLH COMPS'!$B$5,$BI68&lt;='MPLH COMPS'!$C$5),'MPLH COMPS'!$D$5&amp;" - "&amp;'MPLH COMPS'!$E$5,
IF(AND(BH68="CONVENTIONAL",$BI68&gt;='MPLH COMPS'!$B$6,$BI68&lt;='MPLH COMPS'!$C$6),'MPLH COMPS'!$D$6&amp;" - "&amp;'MPLH COMPS'!$E$6,
IF(AND(BH68="CONVENTIONAL",$BI68&gt;='MPLH COMPS'!$B$7,$BI68&lt;='MPLH COMPS'!$C$7),'MPLH COMPS'!$D$7&amp;" - "&amp;'MPLH COMPS'!$E$7,
IF(AND(BH68="CONVENTIONAL",$BI68&gt;='MPLH COMPS'!$B$8,$BI68&lt;='MPLH COMPS'!$C$8),'MPLH COMPS'!$D$8&amp;" - "&amp;'MPLH COMPS'!$E$8,
IF(AND(BH68="CONVENTIONAL",$BI68&gt;='MPLH COMPS'!$B$9,$BI68&lt;='MPLH COMPS'!$C$9),'MPLH COMPS'!$D$9&amp;" - "&amp;'MPLH COMPS'!$E$9,
IF(AND(BH68="CONVENTIONAL",$BI68&gt;='MPLH COMPS'!$B$10,$BI68&lt;='MPLH COMPS'!$C$10),'MPLH COMPS'!$D$10&amp;" - "&amp;'MPLH COMPS'!$E$10,
IF(AND(BH68="CONVENTIONAL",$BI68&gt;='MPLH COMPS'!$B$11,$BI68&lt;='MPLH COMPS'!$C$11),'MPLH COMPS'!$D$11&amp;" - "&amp;'MPLH COMPS'!$E$11,
IF(AND(BH68="CONVENTIONAL",$BI68&gt;='MPLH COMPS'!$B$12,$BI68&lt;='MPLH COMPS'!$C$12),'MPLH COMPS'!$D$12&amp;" - "&amp;'MPLH COMPS'!$E$12,
IF(AND(BH68="CONVENTIONAL",$BI68&gt;='MPLH COMPS'!$B$13,$BI68&lt;='MPLH COMPS'!$C$13),'MPLH COMPS'!$D$13&amp;" - "&amp;'MPLH COMPS'!$E$13,
IF(AND(BH68="CONVENIENCE",$BI68&gt;='MPLH COMPS'!$B$3,$BI68&lt;='MPLH COMPS'!$C$3),'MPLH COMPS'!$F$3&amp;" - "&amp;'MPLH COMPS'!$G$3,
IF(AND(BH68="CONVENIENCE",$BI68&gt;='MPLH COMPS'!$B$4,$BI68&lt;='MPLH COMPS'!$C$4),'MPLH COMPS'!$F$4&amp;" - "&amp;'MPLH COMPS'!$G$4,
IF(AND(BH68="CONVENIENCE",$BI68&gt;='MPLH COMPS'!$B$5,$BI68&lt;='MPLH COMPS'!$C$5),'MPLH COMPS'!$F$5&amp;" - "&amp;'MPLH COMPS'!$G$5,
IF(AND(BH68="CONVENIENCE",$BI68&gt;='MPLH COMPS'!$B$6,$BI68&lt;='MPLH COMPS'!$C$6),'MPLH COMPS'!$F$6&amp;" - "&amp;'MPLH COMPS'!$G$6,
IF(AND(BH68="CONVENIENCE",$BI68&gt;='MPLH COMPS'!$B$7,$BI68&lt;='MPLH COMPS'!$C$7),'MPLH COMPS'!$F$7&amp;" - "&amp;'MPLH COMPS'!$G$7,
IF(AND(BH68="CONVENIENCE",$BI68&gt;='MPLH COMPS'!$B$8,$BI68&lt;='MPLH COMPS'!$C$8),'MPLH COMPS'!$F$8&amp;" - "&amp;'MPLH COMPS'!$G$8,
IF(AND(BH68="CONVENIENCE",$BI68&gt;='MPLH COMPS'!$B$9,$BI68&lt;='MPLH COMPS'!$C$9),'MPLH COMPS'!$F$9&amp;" - "&amp;'MPLH COMPS'!$G$9,
IF(AND(BH68="CONVENIENCE",$BI68&gt;='MPLH COMPS'!$B$10,$BI68&lt;='MPLH COMPS'!$C$10),'MPLH COMPS'!$F$10&amp;" - "&amp;'MPLH COMPS'!$G$10,
IF(AND(BH68="CONVENIENCE",$BI68&gt;='MPLH COMPS'!$B$11,$BI68&lt;='MPLH COMPS'!$C$11),'MPLH COMPS'!$F$11&amp;" - "&amp;'MPLH COMPS'!$G$11,
IF(AND(BH68="CONVENIENCE",$BI68&gt;='MPLH COMPS'!$B$12,$BI68&lt;='MPLH COMPS'!$C$12),'MPLH COMPS'!$F$12&amp;" - "&amp;'MPLH COMPS'!$G$12,
IF(AND(BH68="CONVENIENCE",$BI68&gt;='MPLH COMPS'!$B$13,$BI68&lt;='MPLH COMPS'!$C$13),'MPLH COMPS'!$F$13&amp;" - "&amp;'MPLH COMPS'!$G$13,
""))))))))))))))))))))))</f>
        <v/>
      </c>
      <c r="BM68" s="31"/>
      <c r="BN68" s="113"/>
      <c r="BO68" s="115">
        <f t="shared" si="23"/>
        <v>0</v>
      </c>
      <c r="BP68" s="117">
        <f t="shared" si="24"/>
        <v>0</v>
      </c>
      <c r="BQ68" s="117">
        <f t="shared" si="25"/>
        <v>0</v>
      </c>
      <c r="BR68" s="116">
        <f t="shared" si="26"/>
        <v>0</v>
      </c>
      <c r="BS68" s="115">
        <f t="shared" si="27"/>
        <v>0</v>
      </c>
      <c r="BT68" s="117">
        <f t="shared" si="28"/>
        <v>0</v>
      </c>
      <c r="BU68" s="116">
        <f t="shared" si="29"/>
        <v>0</v>
      </c>
      <c r="BV68" s="115">
        <f t="shared" si="30"/>
        <v>0</v>
      </c>
      <c r="BW68" s="117">
        <f t="shared" si="31"/>
        <v>0</v>
      </c>
      <c r="BX68" s="116">
        <f t="shared" si="34"/>
        <v>0</v>
      </c>
      <c r="BY68" s="118">
        <f t="shared" si="38"/>
        <v>0</v>
      </c>
    </row>
    <row r="69" spans="1:77" ht="20.75" customHeight="1" x14ac:dyDescent="0.2">
      <c r="A69" s="74" t="s">
        <v>139</v>
      </c>
      <c r="B69" s="120" t="b">
        <v>0</v>
      </c>
      <c r="C69" s="75"/>
      <c r="D69" s="159">
        <f t="shared" si="35"/>
        <v>0</v>
      </c>
      <c r="E69" s="96"/>
      <c r="F69" s="76"/>
      <c r="G69" s="77"/>
      <c r="H69" s="77"/>
      <c r="I69" s="39">
        <f t="shared" si="36"/>
        <v>0</v>
      </c>
      <c r="J69" s="98">
        <f>IF($F69=0,0,IF($B69=FALSE,ROUND($F69/$I69,4),
IF(AND($B69=TRUE,C69=0,ROUND($F69/$I69,4)&gt;=0.4),MIN(1,ROUND(($F69/$I69)*'FEDERAL RATES (HIDDEN)'!$C$2,4)),
IF(AND($B69=TRUE,C69=0,ROUND($F69/$I69,4)&lt;0.4),ROUND($F69/$I69,4),
IF(ROUND((SUMIFS($F:$F,$B:$B,TRUE,$C:$C,$C69)/SUMIFS($I:$I,$B:$B,TRUE,$C:$C,$C69)),4)&gt;=0.4,
MIN(1,ROUND((SUMIFS($F:$F,$B:$B,TRUE,$C:$C,$C69)/SUMIFS($I:$I,$B:$B,TRUE,$C:$C,$C69))*'FEDERAL RATES (HIDDEN)'!$C$2,4)),
ROUND((SUMIFS($F:$F,$B:$B,TRUE,$C:$C,$C69)/SUMIFS($I:$I,$B:$B,TRUE,$C:$C,$C69)),4))))))</f>
        <v>0</v>
      </c>
      <c r="K69" s="89">
        <f t="shared" ref="K69:K132" si="41">IF(OR($G69=0,$B69=TRUE),0,ROUND($G69/$I69,4))</f>
        <v>0</v>
      </c>
      <c r="L69" s="99">
        <f t="shared" ref="L69:L132" si="42">IF($H69=0,0,
IF($B69=TRUE,1-$J69,
ROUND($H$4/$I69,4)))</f>
        <v>0</v>
      </c>
      <c r="M69" s="68">
        <v>1</v>
      </c>
      <c r="N69" s="87">
        <f t="shared" si="40"/>
        <v>0</v>
      </c>
      <c r="O69" s="68"/>
      <c r="P69" s="38">
        <f t="shared" ref="P69:P132" si="43">ROUND($J69*$N69*$O69,0)</f>
        <v>0</v>
      </c>
      <c r="Q69" s="38">
        <f t="shared" ref="Q69:Q132" si="44">ROUND($K69*$N69*$O69,0)</f>
        <v>0</v>
      </c>
      <c r="R69" s="38">
        <f t="shared" ref="R69:R132" si="45">ROUND($L69*$N69*$O69,0)</f>
        <v>0</v>
      </c>
      <c r="S69" s="87">
        <f t="shared" ref="S69:S132" si="46">SUM(P69:R69)</f>
        <v>0</v>
      </c>
      <c r="T69" s="69"/>
      <c r="U69" s="38">
        <f t="shared" ref="U69:U132" si="47">ROUND($J69*$N69*$T69,0)</f>
        <v>0</v>
      </c>
      <c r="V69" s="38">
        <f t="shared" ref="V69:V132" si="48">ROUND($K69*$N69*$T69,0)</f>
        <v>0</v>
      </c>
      <c r="W69" s="38">
        <f t="shared" ref="W69:W132" si="49">ROUND($L69*$N69*$T69,0)</f>
        <v>0</v>
      </c>
      <c r="X69" s="87">
        <f t="shared" ref="X69:X132" si="50">SUM(U69:W69)</f>
        <v>0</v>
      </c>
      <c r="Y69" s="69"/>
      <c r="Z69" s="38">
        <f t="shared" ref="Z69:Z132" si="51">ROUND($J69*$N69*$Y69,0)</f>
        <v>0</v>
      </c>
      <c r="AA69" s="38">
        <f t="shared" ref="AA69:AA132" si="52">ROUND($K69*$N69*$Y69,0)</f>
        <v>0</v>
      </c>
      <c r="AB69" s="38">
        <f t="shared" ref="AB69:AB132" si="53">ROUND($L69*$N69*$Y69,0)</f>
        <v>0</v>
      </c>
      <c r="AC69" s="87">
        <f t="shared" ref="AC69:AC132" si="54">SUM(Z69:AB69)</f>
        <v>0</v>
      </c>
      <c r="AD69" s="69"/>
      <c r="AE69" s="38">
        <f t="shared" ref="AE69:AE132" si="55">ROUND($J69*$N69*$AD69,0)</f>
        <v>0</v>
      </c>
      <c r="AF69" s="38">
        <f t="shared" ref="AF69:AF132" si="56">ROUND($K69*$N69*$AD69,0)</f>
        <v>0</v>
      </c>
      <c r="AG69" s="38">
        <f t="shared" ref="AG69:AG132" si="57">ROUND($L69*$N69*$AD69,0)</f>
        <v>0</v>
      </c>
      <c r="AH69" s="87">
        <f t="shared" ref="AH69:AH132" si="58">SUM(AE69:AG69)</f>
        <v>0</v>
      </c>
      <c r="AI69" s="69"/>
      <c r="AJ69" s="39">
        <f t="shared" ref="AJ69:AJ132" si="59">ROUND($N69*AI69,0)</f>
        <v>0</v>
      </c>
      <c r="AK69" s="106"/>
      <c r="AL69" s="91"/>
      <c r="AM69" s="107"/>
      <c r="AN69" s="106"/>
      <c r="AO69" s="91"/>
      <c r="AP69" s="107"/>
      <c r="AQ69" s="106"/>
      <c r="AR69" s="91"/>
      <c r="AS69" s="107"/>
      <c r="AT69" s="106"/>
      <c r="AU69" s="91"/>
      <c r="AV69" s="107"/>
      <c r="AW69" s="106"/>
      <c r="AX69" s="107"/>
      <c r="AY69" s="106"/>
      <c r="AZ69" s="107"/>
      <c r="BA69" s="108"/>
      <c r="BB69" s="106"/>
      <c r="BC69" s="91"/>
      <c r="BD69" s="91"/>
      <c r="BE69" s="91"/>
      <c r="BF69" s="107"/>
      <c r="BG69" s="70"/>
      <c r="BH69" s="61"/>
      <c r="BI69" s="38">
        <f xml:space="preserve">
(P69*(2/3))+
(X69*(1/3))+
(AC69)+
(AH69)+
((AJ69)/(AZ69+'FEDERAL RATES (HIDDEN)'!$C$20))</f>
        <v>0</v>
      </c>
      <c r="BJ69" s="65"/>
      <c r="BK69" s="63">
        <f t="shared" si="37"/>
        <v>0</v>
      </c>
      <c r="BL69" s="88" t="str">
        <f>IF(AND(BH69="CONVENTIONAL",$BI69&gt;='MPLH COMPS'!$B$3,$BI69&lt;='MPLH COMPS'!$C$3),'MPLH COMPS'!$D$3&amp;" - "&amp;'MPLH COMPS'!$E$3,
IF(AND(BH69="CONVENTIONAL",$BI69&gt;='MPLH COMPS'!$B$4,$BI69&lt;='MPLH COMPS'!$C$4),'MPLH COMPS'!$D$4&amp;" - "&amp;'MPLH COMPS'!$E$4,
IF(AND(BH69="CONVENTIONAL",$BI69&gt;='MPLH COMPS'!$B$5,$BI69&lt;='MPLH COMPS'!$C$5),'MPLH COMPS'!$D$5&amp;" - "&amp;'MPLH COMPS'!$E$5,
IF(AND(BH69="CONVENTIONAL",$BI69&gt;='MPLH COMPS'!$B$6,$BI69&lt;='MPLH COMPS'!$C$6),'MPLH COMPS'!$D$6&amp;" - "&amp;'MPLH COMPS'!$E$6,
IF(AND(BH69="CONVENTIONAL",$BI69&gt;='MPLH COMPS'!$B$7,$BI69&lt;='MPLH COMPS'!$C$7),'MPLH COMPS'!$D$7&amp;" - "&amp;'MPLH COMPS'!$E$7,
IF(AND(BH69="CONVENTIONAL",$BI69&gt;='MPLH COMPS'!$B$8,$BI69&lt;='MPLH COMPS'!$C$8),'MPLH COMPS'!$D$8&amp;" - "&amp;'MPLH COMPS'!$E$8,
IF(AND(BH69="CONVENTIONAL",$BI69&gt;='MPLH COMPS'!$B$9,$BI69&lt;='MPLH COMPS'!$C$9),'MPLH COMPS'!$D$9&amp;" - "&amp;'MPLH COMPS'!$E$9,
IF(AND(BH69="CONVENTIONAL",$BI69&gt;='MPLH COMPS'!$B$10,$BI69&lt;='MPLH COMPS'!$C$10),'MPLH COMPS'!$D$10&amp;" - "&amp;'MPLH COMPS'!$E$10,
IF(AND(BH69="CONVENTIONAL",$BI69&gt;='MPLH COMPS'!$B$11,$BI69&lt;='MPLH COMPS'!$C$11),'MPLH COMPS'!$D$11&amp;" - "&amp;'MPLH COMPS'!$E$11,
IF(AND(BH69="CONVENTIONAL",$BI69&gt;='MPLH COMPS'!$B$12,$BI69&lt;='MPLH COMPS'!$C$12),'MPLH COMPS'!$D$12&amp;" - "&amp;'MPLH COMPS'!$E$12,
IF(AND(BH69="CONVENTIONAL",$BI69&gt;='MPLH COMPS'!$B$13,$BI69&lt;='MPLH COMPS'!$C$13),'MPLH COMPS'!$D$13&amp;" - "&amp;'MPLH COMPS'!$E$13,
IF(AND(BH69="CONVENIENCE",$BI69&gt;='MPLH COMPS'!$B$3,$BI69&lt;='MPLH COMPS'!$C$3),'MPLH COMPS'!$F$3&amp;" - "&amp;'MPLH COMPS'!$G$3,
IF(AND(BH69="CONVENIENCE",$BI69&gt;='MPLH COMPS'!$B$4,$BI69&lt;='MPLH COMPS'!$C$4),'MPLH COMPS'!$F$4&amp;" - "&amp;'MPLH COMPS'!$G$4,
IF(AND(BH69="CONVENIENCE",$BI69&gt;='MPLH COMPS'!$B$5,$BI69&lt;='MPLH COMPS'!$C$5),'MPLH COMPS'!$F$5&amp;" - "&amp;'MPLH COMPS'!$G$5,
IF(AND(BH69="CONVENIENCE",$BI69&gt;='MPLH COMPS'!$B$6,$BI69&lt;='MPLH COMPS'!$C$6),'MPLH COMPS'!$F$6&amp;" - "&amp;'MPLH COMPS'!$G$6,
IF(AND(BH69="CONVENIENCE",$BI69&gt;='MPLH COMPS'!$B$7,$BI69&lt;='MPLH COMPS'!$C$7),'MPLH COMPS'!$F$7&amp;" - "&amp;'MPLH COMPS'!$G$7,
IF(AND(BH69="CONVENIENCE",$BI69&gt;='MPLH COMPS'!$B$8,$BI69&lt;='MPLH COMPS'!$C$8),'MPLH COMPS'!$F$8&amp;" - "&amp;'MPLH COMPS'!$G$8,
IF(AND(BH69="CONVENIENCE",$BI69&gt;='MPLH COMPS'!$B$9,$BI69&lt;='MPLH COMPS'!$C$9),'MPLH COMPS'!$F$9&amp;" - "&amp;'MPLH COMPS'!$G$9,
IF(AND(BH69="CONVENIENCE",$BI69&gt;='MPLH COMPS'!$B$10,$BI69&lt;='MPLH COMPS'!$C$10),'MPLH COMPS'!$F$10&amp;" - "&amp;'MPLH COMPS'!$G$10,
IF(AND(BH69="CONVENIENCE",$BI69&gt;='MPLH COMPS'!$B$11,$BI69&lt;='MPLH COMPS'!$C$11),'MPLH COMPS'!$F$11&amp;" - "&amp;'MPLH COMPS'!$G$11,
IF(AND(BH69="CONVENIENCE",$BI69&gt;='MPLH COMPS'!$B$12,$BI69&lt;='MPLH COMPS'!$C$12),'MPLH COMPS'!$F$12&amp;" - "&amp;'MPLH COMPS'!$G$12,
IF(AND(BH69="CONVENIENCE",$BI69&gt;='MPLH COMPS'!$B$13,$BI69&lt;='MPLH COMPS'!$C$13),'MPLH COMPS'!$F$13&amp;" - "&amp;'MPLH COMPS'!$G$13,
""))))))))))))))))))))))</f>
        <v/>
      </c>
      <c r="BM69" s="31"/>
      <c r="BN69" s="113"/>
      <c r="BO69" s="115">
        <f t="shared" ref="BO69:BO132" si="60">(($P69*$AK69)+($Q69*$AL69)+($R69*$AM69))*$E69</f>
        <v>0</v>
      </c>
      <c r="BP69" s="117">
        <f t="shared" ref="BP69:BP132" si="61">(($U69*$AN69)+($V69*$AO69)+($W69*$AP69))*$E69</f>
        <v>0</v>
      </c>
      <c r="BQ69" s="117">
        <f t="shared" ref="BQ69:BQ132" si="62">(($Z69*$AQ69)+($AA69*$AR69)+($AB69*$AS69))*$E69</f>
        <v>0</v>
      </c>
      <c r="BR69" s="116">
        <f t="shared" ref="BR69:BR132" si="63">(($AE69*$AT69)+($AF69*$AU69)+($AG69*$AV69))*$E69</f>
        <v>0</v>
      </c>
      <c r="BS69" s="115">
        <f t="shared" ref="BS69:BS132" si="64">IF($B69=FALSE,(($Q69*$AW69)+($R69*$AX69))*$E69,0)</f>
        <v>0</v>
      </c>
      <c r="BT69" s="117">
        <f t="shared" ref="BT69:BT132" si="65">IF($B69=FALSE,(($AA69*$AY69)+($AB69*$AZ69))*$E69,0)</f>
        <v>0</v>
      </c>
      <c r="BU69" s="116">
        <f t="shared" ref="BU69:BU132" si="66">AJ69*BA69*$E69</f>
        <v>0</v>
      </c>
      <c r="BV69" s="115">
        <f t="shared" ref="BV69:BV132" si="67">($S69*(1+$BG69)*$BB69*$E69)+
($X69*(1+$BG69)*$BC69*$E69)+
($AC69*(1+$BG69)*$BD69*$E69)+
($AH69*(1+$BG69)*$BE69*$E69)+
($AJ69*(1+$BG69)*$BF69*$E69)</f>
        <v>0</v>
      </c>
      <c r="BW69" s="117">
        <f t="shared" ref="BW69:BW132" si="68">(($BJ69*$BM69)+($BJ69*$BM69*$BN69))*$E69</f>
        <v>0</v>
      </c>
      <c r="BX69" s="116">
        <f t="shared" si="34"/>
        <v>0</v>
      </c>
      <c r="BY69" s="118">
        <f t="shared" si="38"/>
        <v>0</v>
      </c>
    </row>
    <row r="70" spans="1:77" ht="20.75" customHeight="1" x14ac:dyDescent="0.2">
      <c r="A70" s="74" t="s">
        <v>140</v>
      </c>
      <c r="B70" s="120" t="b">
        <v>0</v>
      </c>
      <c r="C70" s="75"/>
      <c r="D70" s="159">
        <f t="shared" si="35"/>
        <v>0</v>
      </c>
      <c r="E70" s="96"/>
      <c r="F70" s="76"/>
      <c r="G70" s="77"/>
      <c r="H70" s="77"/>
      <c r="I70" s="39">
        <f t="shared" si="36"/>
        <v>0</v>
      </c>
      <c r="J70" s="98">
        <f>IF($F70=0,0,IF($B70=FALSE,ROUND($F70/$I70,4),
IF(AND($B70=TRUE,C70=0,ROUND($F70/$I70,4)&gt;=0.4),MIN(1,ROUND(($F70/$I70)*'FEDERAL RATES (HIDDEN)'!$C$2,4)),
IF(AND($B70=TRUE,C70=0,ROUND($F70/$I70,4)&lt;0.4),ROUND($F70/$I70,4),
IF(ROUND((SUMIFS($F:$F,$B:$B,TRUE,$C:$C,$C70)/SUMIFS($I:$I,$B:$B,TRUE,$C:$C,$C70)),4)&gt;=0.4,
MIN(1,ROUND((SUMIFS($F:$F,$B:$B,TRUE,$C:$C,$C70)/SUMIFS($I:$I,$B:$B,TRUE,$C:$C,$C70))*'FEDERAL RATES (HIDDEN)'!$C$2,4)),
ROUND((SUMIFS($F:$F,$B:$B,TRUE,$C:$C,$C70)/SUMIFS($I:$I,$B:$B,TRUE,$C:$C,$C70)),4))))))</f>
        <v>0</v>
      </c>
      <c r="K70" s="89">
        <f t="shared" si="41"/>
        <v>0</v>
      </c>
      <c r="L70" s="99">
        <f t="shared" si="42"/>
        <v>0</v>
      </c>
      <c r="M70" s="68">
        <v>1</v>
      </c>
      <c r="N70" s="87">
        <f t="shared" si="40"/>
        <v>0</v>
      </c>
      <c r="O70" s="68"/>
      <c r="P70" s="38">
        <f t="shared" si="43"/>
        <v>0</v>
      </c>
      <c r="Q70" s="38">
        <f t="shared" si="44"/>
        <v>0</v>
      </c>
      <c r="R70" s="38">
        <f t="shared" si="45"/>
        <v>0</v>
      </c>
      <c r="S70" s="87">
        <f t="shared" si="46"/>
        <v>0</v>
      </c>
      <c r="T70" s="69"/>
      <c r="U70" s="38">
        <f t="shared" si="47"/>
        <v>0</v>
      </c>
      <c r="V70" s="38">
        <f t="shared" si="48"/>
        <v>0</v>
      </c>
      <c r="W70" s="38">
        <f t="shared" si="49"/>
        <v>0</v>
      </c>
      <c r="X70" s="87">
        <f t="shared" si="50"/>
        <v>0</v>
      </c>
      <c r="Y70" s="69"/>
      <c r="Z70" s="38">
        <f t="shared" si="51"/>
        <v>0</v>
      </c>
      <c r="AA70" s="38">
        <f t="shared" si="52"/>
        <v>0</v>
      </c>
      <c r="AB70" s="38">
        <f t="shared" si="53"/>
        <v>0</v>
      </c>
      <c r="AC70" s="87">
        <f t="shared" si="54"/>
        <v>0</v>
      </c>
      <c r="AD70" s="69"/>
      <c r="AE70" s="38">
        <f t="shared" si="55"/>
        <v>0</v>
      </c>
      <c r="AF70" s="38">
        <f t="shared" si="56"/>
        <v>0</v>
      </c>
      <c r="AG70" s="38">
        <f t="shared" si="57"/>
        <v>0</v>
      </c>
      <c r="AH70" s="87">
        <f t="shared" si="58"/>
        <v>0</v>
      </c>
      <c r="AI70" s="69"/>
      <c r="AJ70" s="39">
        <f t="shared" si="59"/>
        <v>0</v>
      </c>
      <c r="AK70" s="106"/>
      <c r="AL70" s="91"/>
      <c r="AM70" s="107"/>
      <c r="AN70" s="106"/>
      <c r="AO70" s="91"/>
      <c r="AP70" s="107"/>
      <c r="AQ70" s="106"/>
      <c r="AR70" s="91"/>
      <c r="AS70" s="107"/>
      <c r="AT70" s="106"/>
      <c r="AU70" s="91"/>
      <c r="AV70" s="107"/>
      <c r="AW70" s="106"/>
      <c r="AX70" s="107"/>
      <c r="AY70" s="106"/>
      <c r="AZ70" s="107"/>
      <c r="BA70" s="108"/>
      <c r="BB70" s="106"/>
      <c r="BC70" s="91"/>
      <c r="BD70" s="91"/>
      <c r="BE70" s="91"/>
      <c r="BF70" s="107"/>
      <c r="BG70" s="70"/>
      <c r="BH70" s="61"/>
      <c r="BI70" s="38">
        <f xml:space="preserve">
(P70*(2/3))+
(X70*(1/3))+
(AC70)+
(AH70)+
((AJ70)/(AZ70+'FEDERAL RATES (HIDDEN)'!$C$20))</f>
        <v>0</v>
      </c>
      <c r="BJ70" s="65"/>
      <c r="BK70" s="63">
        <f t="shared" si="37"/>
        <v>0</v>
      </c>
      <c r="BL70" s="88" t="str">
        <f>IF(AND(BH70="CONVENTIONAL",$BI70&gt;='MPLH COMPS'!$B$3,$BI70&lt;='MPLH COMPS'!$C$3),'MPLH COMPS'!$D$3&amp;" - "&amp;'MPLH COMPS'!$E$3,
IF(AND(BH70="CONVENTIONAL",$BI70&gt;='MPLH COMPS'!$B$4,$BI70&lt;='MPLH COMPS'!$C$4),'MPLH COMPS'!$D$4&amp;" - "&amp;'MPLH COMPS'!$E$4,
IF(AND(BH70="CONVENTIONAL",$BI70&gt;='MPLH COMPS'!$B$5,$BI70&lt;='MPLH COMPS'!$C$5),'MPLH COMPS'!$D$5&amp;" - "&amp;'MPLH COMPS'!$E$5,
IF(AND(BH70="CONVENTIONAL",$BI70&gt;='MPLH COMPS'!$B$6,$BI70&lt;='MPLH COMPS'!$C$6),'MPLH COMPS'!$D$6&amp;" - "&amp;'MPLH COMPS'!$E$6,
IF(AND(BH70="CONVENTIONAL",$BI70&gt;='MPLH COMPS'!$B$7,$BI70&lt;='MPLH COMPS'!$C$7),'MPLH COMPS'!$D$7&amp;" - "&amp;'MPLH COMPS'!$E$7,
IF(AND(BH70="CONVENTIONAL",$BI70&gt;='MPLH COMPS'!$B$8,$BI70&lt;='MPLH COMPS'!$C$8),'MPLH COMPS'!$D$8&amp;" - "&amp;'MPLH COMPS'!$E$8,
IF(AND(BH70="CONVENTIONAL",$BI70&gt;='MPLH COMPS'!$B$9,$BI70&lt;='MPLH COMPS'!$C$9),'MPLH COMPS'!$D$9&amp;" - "&amp;'MPLH COMPS'!$E$9,
IF(AND(BH70="CONVENTIONAL",$BI70&gt;='MPLH COMPS'!$B$10,$BI70&lt;='MPLH COMPS'!$C$10),'MPLH COMPS'!$D$10&amp;" - "&amp;'MPLH COMPS'!$E$10,
IF(AND(BH70="CONVENTIONAL",$BI70&gt;='MPLH COMPS'!$B$11,$BI70&lt;='MPLH COMPS'!$C$11),'MPLH COMPS'!$D$11&amp;" - "&amp;'MPLH COMPS'!$E$11,
IF(AND(BH70="CONVENTIONAL",$BI70&gt;='MPLH COMPS'!$B$12,$BI70&lt;='MPLH COMPS'!$C$12),'MPLH COMPS'!$D$12&amp;" - "&amp;'MPLH COMPS'!$E$12,
IF(AND(BH70="CONVENTIONAL",$BI70&gt;='MPLH COMPS'!$B$13,$BI70&lt;='MPLH COMPS'!$C$13),'MPLH COMPS'!$D$13&amp;" - "&amp;'MPLH COMPS'!$E$13,
IF(AND(BH70="CONVENIENCE",$BI70&gt;='MPLH COMPS'!$B$3,$BI70&lt;='MPLH COMPS'!$C$3),'MPLH COMPS'!$F$3&amp;" - "&amp;'MPLH COMPS'!$G$3,
IF(AND(BH70="CONVENIENCE",$BI70&gt;='MPLH COMPS'!$B$4,$BI70&lt;='MPLH COMPS'!$C$4),'MPLH COMPS'!$F$4&amp;" - "&amp;'MPLH COMPS'!$G$4,
IF(AND(BH70="CONVENIENCE",$BI70&gt;='MPLH COMPS'!$B$5,$BI70&lt;='MPLH COMPS'!$C$5),'MPLH COMPS'!$F$5&amp;" - "&amp;'MPLH COMPS'!$G$5,
IF(AND(BH70="CONVENIENCE",$BI70&gt;='MPLH COMPS'!$B$6,$BI70&lt;='MPLH COMPS'!$C$6),'MPLH COMPS'!$F$6&amp;" - "&amp;'MPLH COMPS'!$G$6,
IF(AND(BH70="CONVENIENCE",$BI70&gt;='MPLH COMPS'!$B$7,$BI70&lt;='MPLH COMPS'!$C$7),'MPLH COMPS'!$F$7&amp;" - "&amp;'MPLH COMPS'!$G$7,
IF(AND(BH70="CONVENIENCE",$BI70&gt;='MPLH COMPS'!$B$8,$BI70&lt;='MPLH COMPS'!$C$8),'MPLH COMPS'!$F$8&amp;" - "&amp;'MPLH COMPS'!$G$8,
IF(AND(BH70="CONVENIENCE",$BI70&gt;='MPLH COMPS'!$B$9,$BI70&lt;='MPLH COMPS'!$C$9),'MPLH COMPS'!$F$9&amp;" - "&amp;'MPLH COMPS'!$G$9,
IF(AND(BH70="CONVENIENCE",$BI70&gt;='MPLH COMPS'!$B$10,$BI70&lt;='MPLH COMPS'!$C$10),'MPLH COMPS'!$F$10&amp;" - "&amp;'MPLH COMPS'!$G$10,
IF(AND(BH70="CONVENIENCE",$BI70&gt;='MPLH COMPS'!$B$11,$BI70&lt;='MPLH COMPS'!$C$11),'MPLH COMPS'!$F$11&amp;" - "&amp;'MPLH COMPS'!$G$11,
IF(AND(BH70="CONVENIENCE",$BI70&gt;='MPLH COMPS'!$B$12,$BI70&lt;='MPLH COMPS'!$C$12),'MPLH COMPS'!$F$12&amp;" - "&amp;'MPLH COMPS'!$G$12,
IF(AND(BH70="CONVENIENCE",$BI70&gt;='MPLH COMPS'!$B$13,$BI70&lt;='MPLH COMPS'!$C$13),'MPLH COMPS'!$F$13&amp;" - "&amp;'MPLH COMPS'!$G$13,
""))))))))))))))))))))))</f>
        <v/>
      </c>
      <c r="BM70" s="31"/>
      <c r="BN70" s="113"/>
      <c r="BO70" s="115">
        <f t="shared" si="60"/>
        <v>0</v>
      </c>
      <c r="BP70" s="117">
        <f t="shared" si="61"/>
        <v>0</v>
      </c>
      <c r="BQ70" s="117">
        <f t="shared" si="62"/>
        <v>0</v>
      </c>
      <c r="BR70" s="116">
        <f t="shared" si="63"/>
        <v>0</v>
      </c>
      <c r="BS70" s="115">
        <f t="shared" si="64"/>
        <v>0</v>
      </c>
      <c r="BT70" s="117">
        <f t="shared" si="65"/>
        <v>0</v>
      </c>
      <c r="BU70" s="116">
        <f t="shared" si="66"/>
        <v>0</v>
      </c>
      <c r="BV70" s="115">
        <f t="shared" si="67"/>
        <v>0</v>
      </c>
      <c r="BW70" s="117">
        <f t="shared" si="68"/>
        <v>0</v>
      </c>
      <c r="BX70" s="116">
        <f t="shared" si="34"/>
        <v>0</v>
      </c>
      <c r="BY70" s="118">
        <f t="shared" si="38"/>
        <v>0</v>
      </c>
    </row>
    <row r="71" spans="1:77" ht="20.75" customHeight="1" x14ac:dyDescent="0.2">
      <c r="A71" s="74" t="s">
        <v>141</v>
      </c>
      <c r="B71" s="120" t="b">
        <v>0</v>
      </c>
      <c r="C71" s="75"/>
      <c r="D71" s="159">
        <f t="shared" si="35"/>
        <v>0</v>
      </c>
      <c r="E71" s="96"/>
      <c r="F71" s="76"/>
      <c r="G71" s="77"/>
      <c r="H71" s="77"/>
      <c r="I71" s="39">
        <f t="shared" si="36"/>
        <v>0</v>
      </c>
      <c r="J71" s="98">
        <f>IF($F71=0,0,IF($B71=FALSE,ROUND($F71/$I71,4),
IF(AND($B71=TRUE,C71=0,ROUND($F71/$I71,4)&gt;=0.4),MIN(1,ROUND(($F71/$I71)*'FEDERAL RATES (HIDDEN)'!$C$2,4)),
IF(AND($B71=TRUE,C71=0,ROUND($F71/$I71,4)&lt;0.4),ROUND($F71/$I71,4),
IF(ROUND((SUMIFS($F:$F,$B:$B,TRUE,$C:$C,$C71)/SUMIFS($I:$I,$B:$B,TRUE,$C:$C,$C71)),4)&gt;=0.4,
MIN(1,ROUND((SUMIFS($F:$F,$B:$B,TRUE,$C:$C,$C71)/SUMIFS($I:$I,$B:$B,TRUE,$C:$C,$C71))*'FEDERAL RATES (HIDDEN)'!$C$2,4)),
ROUND((SUMIFS($F:$F,$B:$B,TRUE,$C:$C,$C71)/SUMIFS($I:$I,$B:$B,TRUE,$C:$C,$C71)),4))))))</f>
        <v>0</v>
      </c>
      <c r="K71" s="89">
        <f t="shared" si="41"/>
        <v>0</v>
      </c>
      <c r="L71" s="99">
        <f t="shared" si="42"/>
        <v>0</v>
      </c>
      <c r="M71" s="68">
        <v>1</v>
      </c>
      <c r="N71" s="87">
        <f t="shared" si="40"/>
        <v>0</v>
      </c>
      <c r="O71" s="68"/>
      <c r="P71" s="38">
        <f t="shared" si="43"/>
        <v>0</v>
      </c>
      <c r="Q71" s="38">
        <f t="shared" si="44"/>
        <v>0</v>
      </c>
      <c r="R71" s="38">
        <f t="shared" si="45"/>
        <v>0</v>
      </c>
      <c r="S71" s="87">
        <f t="shared" si="46"/>
        <v>0</v>
      </c>
      <c r="T71" s="69"/>
      <c r="U71" s="38">
        <f t="shared" si="47"/>
        <v>0</v>
      </c>
      <c r="V71" s="38">
        <f t="shared" si="48"/>
        <v>0</v>
      </c>
      <c r="W71" s="38">
        <f t="shared" si="49"/>
        <v>0</v>
      </c>
      <c r="X71" s="87">
        <f t="shared" si="50"/>
        <v>0</v>
      </c>
      <c r="Y71" s="69"/>
      <c r="Z71" s="38">
        <f t="shared" si="51"/>
        <v>0</v>
      </c>
      <c r="AA71" s="38">
        <f t="shared" si="52"/>
        <v>0</v>
      </c>
      <c r="AB71" s="38">
        <f t="shared" si="53"/>
        <v>0</v>
      </c>
      <c r="AC71" s="87">
        <f t="shared" si="54"/>
        <v>0</v>
      </c>
      <c r="AD71" s="69"/>
      <c r="AE71" s="38">
        <f t="shared" si="55"/>
        <v>0</v>
      </c>
      <c r="AF71" s="38">
        <f t="shared" si="56"/>
        <v>0</v>
      </c>
      <c r="AG71" s="38">
        <f t="shared" si="57"/>
        <v>0</v>
      </c>
      <c r="AH71" s="87">
        <f t="shared" si="58"/>
        <v>0</v>
      </c>
      <c r="AI71" s="69"/>
      <c r="AJ71" s="39">
        <f t="shared" si="59"/>
        <v>0</v>
      </c>
      <c r="AK71" s="106"/>
      <c r="AL71" s="91"/>
      <c r="AM71" s="107"/>
      <c r="AN71" s="106"/>
      <c r="AO71" s="91"/>
      <c r="AP71" s="107"/>
      <c r="AQ71" s="106"/>
      <c r="AR71" s="91"/>
      <c r="AS71" s="107"/>
      <c r="AT71" s="106"/>
      <c r="AU71" s="91"/>
      <c r="AV71" s="107"/>
      <c r="AW71" s="106"/>
      <c r="AX71" s="107"/>
      <c r="AY71" s="106"/>
      <c r="AZ71" s="107"/>
      <c r="BA71" s="108"/>
      <c r="BB71" s="106"/>
      <c r="BC71" s="91"/>
      <c r="BD71" s="91"/>
      <c r="BE71" s="91"/>
      <c r="BF71" s="107"/>
      <c r="BG71" s="70"/>
      <c r="BH71" s="61"/>
      <c r="BI71" s="38">
        <f xml:space="preserve">
(P71*(2/3))+
(X71*(1/3))+
(AC71)+
(AH71)+
((AJ71)/(AZ71+'FEDERAL RATES (HIDDEN)'!$C$20))</f>
        <v>0</v>
      </c>
      <c r="BJ71" s="65"/>
      <c r="BK71" s="63">
        <f t="shared" si="37"/>
        <v>0</v>
      </c>
      <c r="BL71" s="88" t="str">
        <f>IF(AND(BH71="CONVENTIONAL",$BI71&gt;='MPLH COMPS'!$B$3,$BI71&lt;='MPLH COMPS'!$C$3),'MPLH COMPS'!$D$3&amp;" - "&amp;'MPLH COMPS'!$E$3,
IF(AND(BH71="CONVENTIONAL",$BI71&gt;='MPLH COMPS'!$B$4,$BI71&lt;='MPLH COMPS'!$C$4),'MPLH COMPS'!$D$4&amp;" - "&amp;'MPLH COMPS'!$E$4,
IF(AND(BH71="CONVENTIONAL",$BI71&gt;='MPLH COMPS'!$B$5,$BI71&lt;='MPLH COMPS'!$C$5),'MPLH COMPS'!$D$5&amp;" - "&amp;'MPLH COMPS'!$E$5,
IF(AND(BH71="CONVENTIONAL",$BI71&gt;='MPLH COMPS'!$B$6,$BI71&lt;='MPLH COMPS'!$C$6),'MPLH COMPS'!$D$6&amp;" - "&amp;'MPLH COMPS'!$E$6,
IF(AND(BH71="CONVENTIONAL",$BI71&gt;='MPLH COMPS'!$B$7,$BI71&lt;='MPLH COMPS'!$C$7),'MPLH COMPS'!$D$7&amp;" - "&amp;'MPLH COMPS'!$E$7,
IF(AND(BH71="CONVENTIONAL",$BI71&gt;='MPLH COMPS'!$B$8,$BI71&lt;='MPLH COMPS'!$C$8),'MPLH COMPS'!$D$8&amp;" - "&amp;'MPLH COMPS'!$E$8,
IF(AND(BH71="CONVENTIONAL",$BI71&gt;='MPLH COMPS'!$B$9,$BI71&lt;='MPLH COMPS'!$C$9),'MPLH COMPS'!$D$9&amp;" - "&amp;'MPLH COMPS'!$E$9,
IF(AND(BH71="CONVENTIONAL",$BI71&gt;='MPLH COMPS'!$B$10,$BI71&lt;='MPLH COMPS'!$C$10),'MPLH COMPS'!$D$10&amp;" - "&amp;'MPLH COMPS'!$E$10,
IF(AND(BH71="CONVENTIONAL",$BI71&gt;='MPLH COMPS'!$B$11,$BI71&lt;='MPLH COMPS'!$C$11),'MPLH COMPS'!$D$11&amp;" - "&amp;'MPLH COMPS'!$E$11,
IF(AND(BH71="CONVENTIONAL",$BI71&gt;='MPLH COMPS'!$B$12,$BI71&lt;='MPLH COMPS'!$C$12),'MPLH COMPS'!$D$12&amp;" - "&amp;'MPLH COMPS'!$E$12,
IF(AND(BH71="CONVENTIONAL",$BI71&gt;='MPLH COMPS'!$B$13,$BI71&lt;='MPLH COMPS'!$C$13),'MPLH COMPS'!$D$13&amp;" - "&amp;'MPLH COMPS'!$E$13,
IF(AND(BH71="CONVENIENCE",$BI71&gt;='MPLH COMPS'!$B$3,$BI71&lt;='MPLH COMPS'!$C$3),'MPLH COMPS'!$F$3&amp;" - "&amp;'MPLH COMPS'!$G$3,
IF(AND(BH71="CONVENIENCE",$BI71&gt;='MPLH COMPS'!$B$4,$BI71&lt;='MPLH COMPS'!$C$4),'MPLH COMPS'!$F$4&amp;" - "&amp;'MPLH COMPS'!$G$4,
IF(AND(BH71="CONVENIENCE",$BI71&gt;='MPLH COMPS'!$B$5,$BI71&lt;='MPLH COMPS'!$C$5),'MPLH COMPS'!$F$5&amp;" - "&amp;'MPLH COMPS'!$G$5,
IF(AND(BH71="CONVENIENCE",$BI71&gt;='MPLH COMPS'!$B$6,$BI71&lt;='MPLH COMPS'!$C$6),'MPLH COMPS'!$F$6&amp;" - "&amp;'MPLH COMPS'!$G$6,
IF(AND(BH71="CONVENIENCE",$BI71&gt;='MPLH COMPS'!$B$7,$BI71&lt;='MPLH COMPS'!$C$7),'MPLH COMPS'!$F$7&amp;" - "&amp;'MPLH COMPS'!$G$7,
IF(AND(BH71="CONVENIENCE",$BI71&gt;='MPLH COMPS'!$B$8,$BI71&lt;='MPLH COMPS'!$C$8),'MPLH COMPS'!$F$8&amp;" - "&amp;'MPLH COMPS'!$G$8,
IF(AND(BH71="CONVENIENCE",$BI71&gt;='MPLH COMPS'!$B$9,$BI71&lt;='MPLH COMPS'!$C$9),'MPLH COMPS'!$F$9&amp;" - "&amp;'MPLH COMPS'!$G$9,
IF(AND(BH71="CONVENIENCE",$BI71&gt;='MPLH COMPS'!$B$10,$BI71&lt;='MPLH COMPS'!$C$10),'MPLH COMPS'!$F$10&amp;" - "&amp;'MPLH COMPS'!$G$10,
IF(AND(BH71="CONVENIENCE",$BI71&gt;='MPLH COMPS'!$B$11,$BI71&lt;='MPLH COMPS'!$C$11),'MPLH COMPS'!$F$11&amp;" - "&amp;'MPLH COMPS'!$G$11,
IF(AND(BH71="CONVENIENCE",$BI71&gt;='MPLH COMPS'!$B$12,$BI71&lt;='MPLH COMPS'!$C$12),'MPLH COMPS'!$F$12&amp;" - "&amp;'MPLH COMPS'!$G$12,
IF(AND(BH71="CONVENIENCE",$BI71&gt;='MPLH COMPS'!$B$13,$BI71&lt;='MPLH COMPS'!$C$13),'MPLH COMPS'!$F$13&amp;" - "&amp;'MPLH COMPS'!$G$13,
""))))))))))))))))))))))</f>
        <v/>
      </c>
      <c r="BM71" s="31"/>
      <c r="BN71" s="113"/>
      <c r="BO71" s="115">
        <f t="shared" si="60"/>
        <v>0</v>
      </c>
      <c r="BP71" s="117">
        <f t="shared" si="61"/>
        <v>0</v>
      </c>
      <c r="BQ71" s="117">
        <f t="shared" si="62"/>
        <v>0</v>
      </c>
      <c r="BR71" s="116">
        <f t="shared" si="63"/>
        <v>0</v>
      </c>
      <c r="BS71" s="115">
        <f t="shared" si="64"/>
        <v>0</v>
      </c>
      <c r="BT71" s="117">
        <f t="shared" si="65"/>
        <v>0</v>
      </c>
      <c r="BU71" s="116">
        <f t="shared" si="66"/>
        <v>0</v>
      </c>
      <c r="BV71" s="115">
        <f t="shared" si="67"/>
        <v>0</v>
      </c>
      <c r="BW71" s="117">
        <f t="shared" si="68"/>
        <v>0</v>
      </c>
      <c r="BX71" s="116">
        <f t="shared" si="34"/>
        <v>0</v>
      </c>
      <c r="BY71" s="118">
        <f t="shared" si="38"/>
        <v>0</v>
      </c>
    </row>
    <row r="72" spans="1:77" ht="20.75" customHeight="1" x14ac:dyDescent="0.2">
      <c r="A72" s="74" t="s">
        <v>142</v>
      </c>
      <c r="B72" s="120" t="b">
        <v>0</v>
      </c>
      <c r="C72" s="75"/>
      <c r="D72" s="159">
        <f t="shared" si="35"/>
        <v>0</v>
      </c>
      <c r="E72" s="96"/>
      <c r="F72" s="76"/>
      <c r="G72" s="77"/>
      <c r="H72" s="77"/>
      <c r="I72" s="39">
        <f t="shared" si="36"/>
        <v>0</v>
      </c>
      <c r="J72" s="98">
        <f>IF($F72=0,0,IF($B72=FALSE,ROUND($F72/$I72,4),
IF(AND($B72=TRUE,C72=0,ROUND($F72/$I72,4)&gt;=0.4),MIN(1,ROUND(($F72/$I72)*'FEDERAL RATES (HIDDEN)'!$C$2,4)),
IF(AND($B72=TRUE,C72=0,ROUND($F72/$I72,4)&lt;0.4),ROUND($F72/$I72,4),
IF(ROUND((SUMIFS($F:$F,$B:$B,TRUE,$C:$C,$C72)/SUMIFS($I:$I,$B:$B,TRUE,$C:$C,$C72)),4)&gt;=0.4,
MIN(1,ROUND((SUMIFS($F:$F,$B:$B,TRUE,$C:$C,$C72)/SUMIFS($I:$I,$B:$B,TRUE,$C:$C,$C72))*'FEDERAL RATES (HIDDEN)'!$C$2,4)),
ROUND((SUMIFS($F:$F,$B:$B,TRUE,$C:$C,$C72)/SUMIFS($I:$I,$B:$B,TRUE,$C:$C,$C72)),4))))))</f>
        <v>0</v>
      </c>
      <c r="K72" s="89">
        <f t="shared" si="41"/>
        <v>0</v>
      </c>
      <c r="L72" s="99">
        <f t="shared" si="42"/>
        <v>0</v>
      </c>
      <c r="M72" s="68">
        <v>1</v>
      </c>
      <c r="N72" s="87">
        <f t="shared" si="40"/>
        <v>0</v>
      </c>
      <c r="O72" s="68"/>
      <c r="P72" s="38">
        <f t="shared" si="43"/>
        <v>0</v>
      </c>
      <c r="Q72" s="38">
        <f t="shared" si="44"/>
        <v>0</v>
      </c>
      <c r="R72" s="38">
        <f t="shared" si="45"/>
        <v>0</v>
      </c>
      <c r="S72" s="87">
        <f t="shared" si="46"/>
        <v>0</v>
      </c>
      <c r="T72" s="69"/>
      <c r="U72" s="38">
        <f t="shared" si="47"/>
        <v>0</v>
      </c>
      <c r="V72" s="38">
        <f t="shared" si="48"/>
        <v>0</v>
      </c>
      <c r="W72" s="38">
        <f t="shared" si="49"/>
        <v>0</v>
      </c>
      <c r="X72" s="87">
        <f t="shared" si="50"/>
        <v>0</v>
      </c>
      <c r="Y72" s="69"/>
      <c r="Z72" s="38">
        <f t="shared" si="51"/>
        <v>0</v>
      </c>
      <c r="AA72" s="38">
        <f t="shared" si="52"/>
        <v>0</v>
      </c>
      <c r="AB72" s="38">
        <f t="shared" si="53"/>
        <v>0</v>
      </c>
      <c r="AC72" s="87">
        <f t="shared" si="54"/>
        <v>0</v>
      </c>
      <c r="AD72" s="69"/>
      <c r="AE72" s="38">
        <f t="shared" si="55"/>
        <v>0</v>
      </c>
      <c r="AF72" s="38">
        <f t="shared" si="56"/>
        <v>0</v>
      </c>
      <c r="AG72" s="38">
        <f t="shared" si="57"/>
        <v>0</v>
      </c>
      <c r="AH72" s="87">
        <f t="shared" si="58"/>
        <v>0</v>
      </c>
      <c r="AI72" s="69"/>
      <c r="AJ72" s="39">
        <f t="shared" si="59"/>
        <v>0</v>
      </c>
      <c r="AK72" s="106"/>
      <c r="AL72" s="91"/>
      <c r="AM72" s="107"/>
      <c r="AN72" s="106"/>
      <c r="AO72" s="91"/>
      <c r="AP72" s="107"/>
      <c r="AQ72" s="106"/>
      <c r="AR72" s="91"/>
      <c r="AS72" s="107"/>
      <c r="AT72" s="106"/>
      <c r="AU72" s="91"/>
      <c r="AV72" s="107"/>
      <c r="AW72" s="106"/>
      <c r="AX72" s="107"/>
      <c r="AY72" s="106"/>
      <c r="AZ72" s="107"/>
      <c r="BA72" s="108"/>
      <c r="BB72" s="106"/>
      <c r="BC72" s="91"/>
      <c r="BD72" s="91"/>
      <c r="BE72" s="91"/>
      <c r="BF72" s="107"/>
      <c r="BG72" s="70"/>
      <c r="BH72" s="61"/>
      <c r="BI72" s="38">
        <f xml:space="preserve">
(P72*(2/3))+
(X72*(1/3))+
(AC72)+
(AH72)+
((AJ72)/(AZ72+'FEDERAL RATES (HIDDEN)'!$C$20))</f>
        <v>0</v>
      </c>
      <c r="BJ72" s="65"/>
      <c r="BK72" s="63">
        <f t="shared" si="37"/>
        <v>0</v>
      </c>
      <c r="BL72" s="88" t="str">
        <f>IF(AND(BH72="CONVENTIONAL",$BI72&gt;='MPLH COMPS'!$B$3,$BI72&lt;='MPLH COMPS'!$C$3),'MPLH COMPS'!$D$3&amp;" - "&amp;'MPLH COMPS'!$E$3,
IF(AND(BH72="CONVENTIONAL",$BI72&gt;='MPLH COMPS'!$B$4,$BI72&lt;='MPLH COMPS'!$C$4),'MPLH COMPS'!$D$4&amp;" - "&amp;'MPLH COMPS'!$E$4,
IF(AND(BH72="CONVENTIONAL",$BI72&gt;='MPLH COMPS'!$B$5,$BI72&lt;='MPLH COMPS'!$C$5),'MPLH COMPS'!$D$5&amp;" - "&amp;'MPLH COMPS'!$E$5,
IF(AND(BH72="CONVENTIONAL",$BI72&gt;='MPLH COMPS'!$B$6,$BI72&lt;='MPLH COMPS'!$C$6),'MPLH COMPS'!$D$6&amp;" - "&amp;'MPLH COMPS'!$E$6,
IF(AND(BH72="CONVENTIONAL",$BI72&gt;='MPLH COMPS'!$B$7,$BI72&lt;='MPLH COMPS'!$C$7),'MPLH COMPS'!$D$7&amp;" - "&amp;'MPLH COMPS'!$E$7,
IF(AND(BH72="CONVENTIONAL",$BI72&gt;='MPLH COMPS'!$B$8,$BI72&lt;='MPLH COMPS'!$C$8),'MPLH COMPS'!$D$8&amp;" - "&amp;'MPLH COMPS'!$E$8,
IF(AND(BH72="CONVENTIONAL",$BI72&gt;='MPLH COMPS'!$B$9,$BI72&lt;='MPLH COMPS'!$C$9),'MPLH COMPS'!$D$9&amp;" - "&amp;'MPLH COMPS'!$E$9,
IF(AND(BH72="CONVENTIONAL",$BI72&gt;='MPLH COMPS'!$B$10,$BI72&lt;='MPLH COMPS'!$C$10),'MPLH COMPS'!$D$10&amp;" - "&amp;'MPLH COMPS'!$E$10,
IF(AND(BH72="CONVENTIONAL",$BI72&gt;='MPLH COMPS'!$B$11,$BI72&lt;='MPLH COMPS'!$C$11),'MPLH COMPS'!$D$11&amp;" - "&amp;'MPLH COMPS'!$E$11,
IF(AND(BH72="CONVENTIONAL",$BI72&gt;='MPLH COMPS'!$B$12,$BI72&lt;='MPLH COMPS'!$C$12),'MPLH COMPS'!$D$12&amp;" - "&amp;'MPLH COMPS'!$E$12,
IF(AND(BH72="CONVENTIONAL",$BI72&gt;='MPLH COMPS'!$B$13,$BI72&lt;='MPLH COMPS'!$C$13),'MPLH COMPS'!$D$13&amp;" - "&amp;'MPLH COMPS'!$E$13,
IF(AND(BH72="CONVENIENCE",$BI72&gt;='MPLH COMPS'!$B$3,$BI72&lt;='MPLH COMPS'!$C$3),'MPLH COMPS'!$F$3&amp;" - "&amp;'MPLH COMPS'!$G$3,
IF(AND(BH72="CONVENIENCE",$BI72&gt;='MPLH COMPS'!$B$4,$BI72&lt;='MPLH COMPS'!$C$4),'MPLH COMPS'!$F$4&amp;" - "&amp;'MPLH COMPS'!$G$4,
IF(AND(BH72="CONVENIENCE",$BI72&gt;='MPLH COMPS'!$B$5,$BI72&lt;='MPLH COMPS'!$C$5),'MPLH COMPS'!$F$5&amp;" - "&amp;'MPLH COMPS'!$G$5,
IF(AND(BH72="CONVENIENCE",$BI72&gt;='MPLH COMPS'!$B$6,$BI72&lt;='MPLH COMPS'!$C$6),'MPLH COMPS'!$F$6&amp;" - "&amp;'MPLH COMPS'!$G$6,
IF(AND(BH72="CONVENIENCE",$BI72&gt;='MPLH COMPS'!$B$7,$BI72&lt;='MPLH COMPS'!$C$7),'MPLH COMPS'!$F$7&amp;" - "&amp;'MPLH COMPS'!$G$7,
IF(AND(BH72="CONVENIENCE",$BI72&gt;='MPLH COMPS'!$B$8,$BI72&lt;='MPLH COMPS'!$C$8),'MPLH COMPS'!$F$8&amp;" - "&amp;'MPLH COMPS'!$G$8,
IF(AND(BH72="CONVENIENCE",$BI72&gt;='MPLH COMPS'!$B$9,$BI72&lt;='MPLH COMPS'!$C$9),'MPLH COMPS'!$F$9&amp;" - "&amp;'MPLH COMPS'!$G$9,
IF(AND(BH72="CONVENIENCE",$BI72&gt;='MPLH COMPS'!$B$10,$BI72&lt;='MPLH COMPS'!$C$10),'MPLH COMPS'!$F$10&amp;" - "&amp;'MPLH COMPS'!$G$10,
IF(AND(BH72="CONVENIENCE",$BI72&gt;='MPLH COMPS'!$B$11,$BI72&lt;='MPLH COMPS'!$C$11),'MPLH COMPS'!$F$11&amp;" - "&amp;'MPLH COMPS'!$G$11,
IF(AND(BH72="CONVENIENCE",$BI72&gt;='MPLH COMPS'!$B$12,$BI72&lt;='MPLH COMPS'!$C$12),'MPLH COMPS'!$F$12&amp;" - "&amp;'MPLH COMPS'!$G$12,
IF(AND(BH72="CONVENIENCE",$BI72&gt;='MPLH COMPS'!$B$13,$BI72&lt;='MPLH COMPS'!$C$13),'MPLH COMPS'!$F$13&amp;" - "&amp;'MPLH COMPS'!$G$13,
""))))))))))))))))))))))</f>
        <v/>
      </c>
      <c r="BM72" s="31"/>
      <c r="BN72" s="113"/>
      <c r="BO72" s="115">
        <f t="shared" si="60"/>
        <v>0</v>
      </c>
      <c r="BP72" s="117">
        <f t="shared" si="61"/>
        <v>0</v>
      </c>
      <c r="BQ72" s="117">
        <f t="shared" si="62"/>
        <v>0</v>
      </c>
      <c r="BR72" s="116">
        <f t="shared" si="63"/>
        <v>0</v>
      </c>
      <c r="BS72" s="115">
        <f t="shared" si="64"/>
        <v>0</v>
      </c>
      <c r="BT72" s="117">
        <f t="shared" si="65"/>
        <v>0</v>
      </c>
      <c r="BU72" s="116">
        <f t="shared" si="66"/>
        <v>0</v>
      </c>
      <c r="BV72" s="115">
        <f t="shared" si="67"/>
        <v>0</v>
      </c>
      <c r="BW72" s="117">
        <f t="shared" si="68"/>
        <v>0</v>
      </c>
      <c r="BX72" s="116">
        <f t="shared" si="34"/>
        <v>0</v>
      </c>
      <c r="BY72" s="118">
        <f t="shared" si="38"/>
        <v>0</v>
      </c>
    </row>
    <row r="73" spans="1:77" ht="20.75" customHeight="1" x14ac:dyDescent="0.2">
      <c r="A73" s="74" t="s">
        <v>143</v>
      </c>
      <c r="B73" s="120" t="b">
        <v>0</v>
      </c>
      <c r="C73" s="75"/>
      <c r="D73" s="159">
        <f t="shared" si="35"/>
        <v>0</v>
      </c>
      <c r="E73" s="96"/>
      <c r="F73" s="76"/>
      <c r="G73" s="77"/>
      <c r="H73" s="77"/>
      <c r="I73" s="39">
        <f t="shared" si="36"/>
        <v>0</v>
      </c>
      <c r="J73" s="98">
        <f>IF($F73=0,0,IF($B73=FALSE,ROUND($F73/$I73,4),
IF(AND($B73=TRUE,C73=0,ROUND($F73/$I73,4)&gt;=0.4),MIN(1,ROUND(($F73/$I73)*'FEDERAL RATES (HIDDEN)'!$C$2,4)),
IF(AND($B73=TRUE,C73=0,ROUND($F73/$I73,4)&lt;0.4),ROUND($F73/$I73,4),
IF(ROUND((SUMIFS($F:$F,$B:$B,TRUE,$C:$C,$C73)/SUMIFS($I:$I,$B:$B,TRUE,$C:$C,$C73)),4)&gt;=0.4,
MIN(1,ROUND((SUMIFS($F:$F,$B:$B,TRUE,$C:$C,$C73)/SUMIFS($I:$I,$B:$B,TRUE,$C:$C,$C73))*'FEDERAL RATES (HIDDEN)'!$C$2,4)),
ROUND((SUMIFS($F:$F,$B:$B,TRUE,$C:$C,$C73)/SUMIFS($I:$I,$B:$B,TRUE,$C:$C,$C73)),4))))))</f>
        <v>0</v>
      </c>
      <c r="K73" s="89">
        <f t="shared" si="41"/>
        <v>0</v>
      </c>
      <c r="L73" s="99">
        <f t="shared" si="42"/>
        <v>0</v>
      </c>
      <c r="M73" s="68">
        <v>1</v>
      </c>
      <c r="N73" s="87">
        <f t="shared" si="40"/>
        <v>0</v>
      </c>
      <c r="O73" s="68"/>
      <c r="P73" s="38">
        <f t="shared" si="43"/>
        <v>0</v>
      </c>
      <c r="Q73" s="38">
        <f t="shared" si="44"/>
        <v>0</v>
      </c>
      <c r="R73" s="38">
        <f t="shared" si="45"/>
        <v>0</v>
      </c>
      <c r="S73" s="87">
        <f t="shared" si="46"/>
        <v>0</v>
      </c>
      <c r="T73" s="69"/>
      <c r="U73" s="38">
        <f t="shared" si="47"/>
        <v>0</v>
      </c>
      <c r="V73" s="38">
        <f t="shared" si="48"/>
        <v>0</v>
      </c>
      <c r="W73" s="38">
        <f t="shared" si="49"/>
        <v>0</v>
      </c>
      <c r="X73" s="87">
        <f t="shared" si="50"/>
        <v>0</v>
      </c>
      <c r="Y73" s="69"/>
      <c r="Z73" s="38">
        <f t="shared" si="51"/>
        <v>0</v>
      </c>
      <c r="AA73" s="38">
        <f t="shared" si="52"/>
        <v>0</v>
      </c>
      <c r="AB73" s="38">
        <f t="shared" si="53"/>
        <v>0</v>
      </c>
      <c r="AC73" s="87">
        <f t="shared" si="54"/>
        <v>0</v>
      </c>
      <c r="AD73" s="69"/>
      <c r="AE73" s="38">
        <f t="shared" si="55"/>
        <v>0</v>
      </c>
      <c r="AF73" s="38">
        <f t="shared" si="56"/>
        <v>0</v>
      </c>
      <c r="AG73" s="38">
        <f t="shared" si="57"/>
        <v>0</v>
      </c>
      <c r="AH73" s="87">
        <f t="shared" si="58"/>
        <v>0</v>
      </c>
      <c r="AI73" s="69"/>
      <c r="AJ73" s="39">
        <f t="shared" si="59"/>
        <v>0</v>
      </c>
      <c r="AK73" s="106"/>
      <c r="AL73" s="91"/>
      <c r="AM73" s="107"/>
      <c r="AN73" s="106"/>
      <c r="AO73" s="91"/>
      <c r="AP73" s="107"/>
      <c r="AQ73" s="106"/>
      <c r="AR73" s="91"/>
      <c r="AS73" s="107"/>
      <c r="AT73" s="106"/>
      <c r="AU73" s="91"/>
      <c r="AV73" s="107"/>
      <c r="AW73" s="106"/>
      <c r="AX73" s="107"/>
      <c r="AY73" s="106"/>
      <c r="AZ73" s="107"/>
      <c r="BA73" s="108"/>
      <c r="BB73" s="106"/>
      <c r="BC73" s="91"/>
      <c r="BD73" s="91"/>
      <c r="BE73" s="91"/>
      <c r="BF73" s="107"/>
      <c r="BG73" s="70"/>
      <c r="BH73" s="61"/>
      <c r="BI73" s="38">
        <f xml:space="preserve">
(P73*(2/3))+
(X73*(1/3))+
(AC73)+
(AH73)+
((AJ73)/(AZ73+'FEDERAL RATES (HIDDEN)'!$C$20))</f>
        <v>0</v>
      </c>
      <c r="BJ73" s="65"/>
      <c r="BK73" s="63">
        <f t="shared" si="37"/>
        <v>0</v>
      </c>
      <c r="BL73" s="88" t="str">
        <f>IF(AND(BH73="CONVENTIONAL",$BI73&gt;='MPLH COMPS'!$B$3,$BI73&lt;='MPLH COMPS'!$C$3),'MPLH COMPS'!$D$3&amp;" - "&amp;'MPLH COMPS'!$E$3,
IF(AND(BH73="CONVENTIONAL",$BI73&gt;='MPLH COMPS'!$B$4,$BI73&lt;='MPLH COMPS'!$C$4),'MPLH COMPS'!$D$4&amp;" - "&amp;'MPLH COMPS'!$E$4,
IF(AND(BH73="CONVENTIONAL",$BI73&gt;='MPLH COMPS'!$B$5,$BI73&lt;='MPLH COMPS'!$C$5),'MPLH COMPS'!$D$5&amp;" - "&amp;'MPLH COMPS'!$E$5,
IF(AND(BH73="CONVENTIONAL",$BI73&gt;='MPLH COMPS'!$B$6,$BI73&lt;='MPLH COMPS'!$C$6),'MPLH COMPS'!$D$6&amp;" - "&amp;'MPLH COMPS'!$E$6,
IF(AND(BH73="CONVENTIONAL",$BI73&gt;='MPLH COMPS'!$B$7,$BI73&lt;='MPLH COMPS'!$C$7),'MPLH COMPS'!$D$7&amp;" - "&amp;'MPLH COMPS'!$E$7,
IF(AND(BH73="CONVENTIONAL",$BI73&gt;='MPLH COMPS'!$B$8,$BI73&lt;='MPLH COMPS'!$C$8),'MPLH COMPS'!$D$8&amp;" - "&amp;'MPLH COMPS'!$E$8,
IF(AND(BH73="CONVENTIONAL",$BI73&gt;='MPLH COMPS'!$B$9,$BI73&lt;='MPLH COMPS'!$C$9),'MPLH COMPS'!$D$9&amp;" - "&amp;'MPLH COMPS'!$E$9,
IF(AND(BH73="CONVENTIONAL",$BI73&gt;='MPLH COMPS'!$B$10,$BI73&lt;='MPLH COMPS'!$C$10),'MPLH COMPS'!$D$10&amp;" - "&amp;'MPLH COMPS'!$E$10,
IF(AND(BH73="CONVENTIONAL",$BI73&gt;='MPLH COMPS'!$B$11,$BI73&lt;='MPLH COMPS'!$C$11),'MPLH COMPS'!$D$11&amp;" - "&amp;'MPLH COMPS'!$E$11,
IF(AND(BH73="CONVENTIONAL",$BI73&gt;='MPLH COMPS'!$B$12,$BI73&lt;='MPLH COMPS'!$C$12),'MPLH COMPS'!$D$12&amp;" - "&amp;'MPLH COMPS'!$E$12,
IF(AND(BH73="CONVENTIONAL",$BI73&gt;='MPLH COMPS'!$B$13,$BI73&lt;='MPLH COMPS'!$C$13),'MPLH COMPS'!$D$13&amp;" - "&amp;'MPLH COMPS'!$E$13,
IF(AND(BH73="CONVENIENCE",$BI73&gt;='MPLH COMPS'!$B$3,$BI73&lt;='MPLH COMPS'!$C$3),'MPLH COMPS'!$F$3&amp;" - "&amp;'MPLH COMPS'!$G$3,
IF(AND(BH73="CONVENIENCE",$BI73&gt;='MPLH COMPS'!$B$4,$BI73&lt;='MPLH COMPS'!$C$4),'MPLH COMPS'!$F$4&amp;" - "&amp;'MPLH COMPS'!$G$4,
IF(AND(BH73="CONVENIENCE",$BI73&gt;='MPLH COMPS'!$B$5,$BI73&lt;='MPLH COMPS'!$C$5),'MPLH COMPS'!$F$5&amp;" - "&amp;'MPLH COMPS'!$G$5,
IF(AND(BH73="CONVENIENCE",$BI73&gt;='MPLH COMPS'!$B$6,$BI73&lt;='MPLH COMPS'!$C$6),'MPLH COMPS'!$F$6&amp;" - "&amp;'MPLH COMPS'!$G$6,
IF(AND(BH73="CONVENIENCE",$BI73&gt;='MPLH COMPS'!$B$7,$BI73&lt;='MPLH COMPS'!$C$7),'MPLH COMPS'!$F$7&amp;" - "&amp;'MPLH COMPS'!$G$7,
IF(AND(BH73="CONVENIENCE",$BI73&gt;='MPLH COMPS'!$B$8,$BI73&lt;='MPLH COMPS'!$C$8),'MPLH COMPS'!$F$8&amp;" - "&amp;'MPLH COMPS'!$G$8,
IF(AND(BH73="CONVENIENCE",$BI73&gt;='MPLH COMPS'!$B$9,$BI73&lt;='MPLH COMPS'!$C$9),'MPLH COMPS'!$F$9&amp;" - "&amp;'MPLH COMPS'!$G$9,
IF(AND(BH73="CONVENIENCE",$BI73&gt;='MPLH COMPS'!$B$10,$BI73&lt;='MPLH COMPS'!$C$10),'MPLH COMPS'!$F$10&amp;" - "&amp;'MPLH COMPS'!$G$10,
IF(AND(BH73="CONVENIENCE",$BI73&gt;='MPLH COMPS'!$B$11,$BI73&lt;='MPLH COMPS'!$C$11),'MPLH COMPS'!$F$11&amp;" - "&amp;'MPLH COMPS'!$G$11,
IF(AND(BH73="CONVENIENCE",$BI73&gt;='MPLH COMPS'!$B$12,$BI73&lt;='MPLH COMPS'!$C$12),'MPLH COMPS'!$F$12&amp;" - "&amp;'MPLH COMPS'!$G$12,
IF(AND(BH73="CONVENIENCE",$BI73&gt;='MPLH COMPS'!$B$13,$BI73&lt;='MPLH COMPS'!$C$13),'MPLH COMPS'!$F$13&amp;" - "&amp;'MPLH COMPS'!$G$13,
""))))))))))))))))))))))</f>
        <v/>
      </c>
      <c r="BM73" s="31"/>
      <c r="BN73" s="113"/>
      <c r="BO73" s="115">
        <f t="shared" si="60"/>
        <v>0</v>
      </c>
      <c r="BP73" s="117">
        <f t="shared" si="61"/>
        <v>0</v>
      </c>
      <c r="BQ73" s="117">
        <f t="shared" si="62"/>
        <v>0</v>
      </c>
      <c r="BR73" s="116">
        <f t="shared" si="63"/>
        <v>0</v>
      </c>
      <c r="BS73" s="115">
        <f t="shared" si="64"/>
        <v>0</v>
      </c>
      <c r="BT73" s="117">
        <f t="shared" si="65"/>
        <v>0</v>
      </c>
      <c r="BU73" s="116">
        <f t="shared" si="66"/>
        <v>0</v>
      </c>
      <c r="BV73" s="115">
        <f t="shared" si="67"/>
        <v>0</v>
      </c>
      <c r="BW73" s="117">
        <f t="shared" si="68"/>
        <v>0</v>
      </c>
      <c r="BX73" s="116">
        <f t="shared" si="34"/>
        <v>0</v>
      </c>
      <c r="BY73" s="118">
        <f t="shared" si="38"/>
        <v>0</v>
      </c>
    </row>
    <row r="74" spans="1:77" ht="20.75" customHeight="1" x14ac:dyDescent="0.2">
      <c r="A74" s="74" t="s">
        <v>144</v>
      </c>
      <c r="B74" s="120" t="b">
        <v>0</v>
      </c>
      <c r="C74" s="75"/>
      <c r="D74" s="159">
        <f t="shared" si="35"/>
        <v>0</v>
      </c>
      <c r="E74" s="96"/>
      <c r="F74" s="76"/>
      <c r="G74" s="77"/>
      <c r="H74" s="77"/>
      <c r="I74" s="39">
        <f t="shared" si="36"/>
        <v>0</v>
      </c>
      <c r="J74" s="98">
        <f>IF($F74=0,0,IF($B74=FALSE,ROUND($F74/$I74,4),
IF(AND($B74=TRUE,C74=0,ROUND($F74/$I74,4)&gt;=0.4),MIN(1,ROUND(($F74/$I74)*'FEDERAL RATES (HIDDEN)'!$C$2,4)),
IF(AND($B74=TRUE,C74=0,ROUND($F74/$I74,4)&lt;0.4),ROUND($F74/$I74,4),
IF(ROUND((SUMIFS($F:$F,$B:$B,TRUE,$C:$C,$C74)/SUMIFS($I:$I,$B:$B,TRUE,$C:$C,$C74)),4)&gt;=0.4,
MIN(1,ROUND((SUMIFS($F:$F,$B:$B,TRUE,$C:$C,$C74)/SUMIFS($I:$I,$B:$B,TRUE,$C:$C,$C74))*'FEDERAL RATES (HIDDEN)'!$C$2,4)),
ROUND((SUMIFS($F:$F,$B:$B,TRUE,$C:$C,$C74)/SUMIFS($I:$I,$B:$B,TRUE,$C:$C,$C74)),4))))))</f>
        <v>0</v>
      </c>
      <c r="K74" s="89">
        <f t="shared" si="41"/>
        <v>0</v>
      </c>
      <c r="L74" s="99">
        <f t="shared" si="42"/>
        <v>0</v>
      </c>
      <c r="M74" s="68">
        <v>1</v>
      </c>
      <c r="N74" s="87">
        <f t="shared" si="40"/>
        <v>0</v>
      </c>
      <c r="O74" s="68"/>
      <c r="P74" s="38">
        <f t="shared" si="43"/>
        <v>0</v>
      </c>
      <c r="Q74" s="38">
        <f t="shared" si="44"/>
        <v>0</v>
      </c>
      <c r="R74" s="38">
        <f t="shared" si="45"/>
        <v>0</v>
      </c>
      <c r="S74" s="87">
        <f t="shared" si="46"/>
        <v>0</v>
      </c>
      <c r="T74" s="69"/>
      <c r="U74" s="38">
        <f t="shared" si="47"/>
        <v>0</v>
      </c>
      <c r="V74" s="38">
        <f t="shared" si="48"/>
        <v>0</v>
      </c>
      <c r="W74" s="38">
        <f t="shared" si="49"/>
        <v>0</v>
      </c>
      <c r="X74" s="87">
        <f t="shared" si="50"/>
        <v>0</v>
      </c>
      <c r="Y74" s="69"/>
      <c r="Z74" s="38">
        <f t="shared" si="51"/>
        <v>0</v>
      </c>
      <c r="AA74" s="38">
        <f t="shared" si="52"/>
        <v>0</v>
      </c>
      <c r="AB74" s="38">
        <f t="shared" si="53"/>
        <v>0</v>
      </c>
      <c r="AC74" s="87">
        <f t="shared" si="54"/>
        <v>0</v>
      </c>
      <c r="AD74" s="69"/>
      <c r="AE74" s="38">
        <f t="shared" si="55"/>
        <v>0</v>
      </c>
      <c r="AF74" s="38">
        <f t="shared" si="56"/>
        <v>0</v>
      </c>
      <c r="AG74" s="38">
        <f t="shared" si="57"/>
        <v>0</v>
      </c>
      <c r="AH74" s="87">
        <f t="shared" si="58"/>
        <v>0</v>
      </c>
      <c r="AI74" s="69"/>
      <c r="AJ74" s="39">
        <f t="shared" si="59"/>
        <v>0</v>
      </c>
      <c r="AK74" s="106"/>
      <c r="AL74" s="91"/>
      <c r="AM74" s="107"/>
      <c r="AN74" s="106"/>
      <c r="AO74" s="91"/>
      <c r="AP74" s="107"/>
      <c r="AQ74" s="106"/>
      <c r="AR74" s="91"/>
      <c r="AS74" s="107"/>
      <c r="AT74" s="106"/>
      <c r="AU74" s="91"/>
      <c r="AV74" s="107"/>
      <c r="AW74" s="106"/>
      <c r="AX74" s="107"/>
      <c r="AY74" s="106"/>
      <c r="AZ74" s="107"/>
      <c r="BA74" s="108"/>
      <c r="BB74" s="106"/>
      <c r="BC74" s="91"/>
      <c r="BD74" s="91"/>
      <c r="BE74" s="91"/>
      <c r="BF74" s="107"/>
      <c r="BG74" s="70"/>
      <c r="BH74" s="61"/>
      <c r="BI74" s="38">
        <f xml:space="preserve">
(P74*(2/3))+
(X74*(1/3))+
(AC74)+
(AH74)+
((AJ74)/(AZ74+'FEDERAL RATES (HIDDEN)'!$C$20))</f>
        <v>0</v>
      </c>
      <c r="BJ74" s="65"/>
      <c r="BK74" s="63">
        <f t="shared" si="37"/>
        <v>0</v>
      </c>
      <c r="BL74" s="88" t="str">
        <f>IF(AND(BH74="CONVENTIONAL",$BI74&gt;='MPLH COMPS'!$B$3,$BI74&lt;='MPLH COMPS'!$C$3),'MPLH COMPS'!$D$3&amp;" - "&amp;'MPLH COMPS'!$E$3,
IF(AND(BH74="CONVENTIONAL",$BI74&gt;='MPLH COMPS'!$B$4,$BI74&lt;='MPLH COMPS'!$C$4),'MPLH COMPS'!$D$4&amp;" - "&amp;'MPLH COMPS'!$E$4,
IF(AND(BH74="CONVENTIONAL",$BI74&gt;='MPLH COMPS'!$B$5,$BI74&lt;='MPLH COMPS'!$C$5),'MPLH COMPS'!$D$5&amp;" - "&amp;'MPLH COMPS'!$E$5,
IF(AND(BH74="CONVENTIONAL",$BI74&gt;='MPLH COMPS'!$B$6,$BI74&lt;='MPLH COMPS'!$C$6),'MPLH COMPS'!$D$6&amp;" - "&amp;'MPLH COMPS'!$E$6,
IF(AND(BH74="CONVENTIONAL",$BI74&gt;='MPLH COMPS'!$B$7,$BI74&lt;='MPLH COMPS'!$C$7),'MPLH COMPS'!$D$7&amp;" - "&amp;'MPLH COMPS'!$E$7,
IF(AND(BH74="CONVENTIONAL",$BI74&gt;='MPLH COMPS'!$B$8,$BI74&lt;='MPLH COMPS'!$C$8),'MPLH COMPS'!$D$8&amp;" - "&amp;'MPLH COMPS'!$E$8,
IF(AND(BH74="CONVENTIONAL",$BI74&gt;='MPLH COMPS'!$B$9,$BI74&lt;='MPLH COMPS'!$C$9),'MPLH COMPS'!$D$9&amp;" - "&amp;'MPLH COMPS'!$E$9,
IF(AND(BH74="CONVENTIONAL",$BI74&gt;='MPLH COMPS'!$B$10,$BI74&lt;='MPLH COMPS'!$C$10),'MPLH COMPS'!$D$10&amp;" - "&amp;'MPLH COMPS'!$E$10,
IF(AND(BH74="CONVENTIONAL",$BI74&gt;='MPLH COMPS'!$B$11,$BI74&lt;='MPLH COMPS'!$C$11),'MPLH COMPS'!$D$11&amp;" - "&amp;'MPLH COMPS'!$E$11,
IF(AND(BH74="CONVENTIONAL",$BI74&gt;='MPLH COMPS'!$B$12,$BI74&lt;='MPLH COMPS'!$C$12),'MPLH COMPS'!$D$12&amp;" - "&amp;'MPLH COMPS'!$E$12,
IF(AND(BH74="CONVENTIONAL",$BI74&gt;='MPLH COMPS'!$B$13,$BI74&lt;='MPLH COMPS'!$C$13),'MPLH COMPS'!$D$13&amp;" - "&amp;'MPLH COMPS'!$E$13,
IF(AND(BH74="CONVENIENCE",$BI74&gt;='MPLH COMPS'!$B$3,$BI74&lt;='MPLH COMPS'!$C$3),'MPLH COMPS'!$F$3&amp;" - "&amp;'MPLH COMPS'!$G$3,
IF(AND(BH74="CONVENIENCE",$BI74&gt;='MPLH COMPS'!$B$4,$BI74&lt;='MPLH COMPS'!$C$4),'MPLH COMPS'!$F$4&amp;" - "&amp;'MPLH COMPS'!$G$4,
IF(AND(BH74="CONVENIENCE",$BI74&gt;='MPLH COMPS'!$B$5,$BI74&lt;='MPLH COMPS'!$C$5),'MPLH COMPS'!$F$5&amp;" - "&amp;'MPLH COMPS'!$G$5,
IF(AND(BH74="CONVENIENCE",$BI74&gt;='MPLH COMPS'!$B$6,$BI74&lt;='MPLH COMPS'!$C$6),'MPLH COMPS'!$F$6&amp;" - "&amp;'MPLH COMPS'!$G$6,
IF(AND(BH74="CONVENIENCE",$BI74&gt;='MPLH COMPS'!$B$7,$BI74&lt;='MPLH COMPS'!$C$7),'MPLH COMPS'!$F$7&amp;" - "&amp;'MPLH COMPS'!$G$7,
IF(AND(BH74="CONVENIENCE",$BI74&gt;='MPLH COMPS'!$B$8,$BI74&lt;='MPLH COMPS'!$C$8),'MPLH COMPS'!$F$8&amp;" - "&amp;'MPLH COMPS'!$G$8,
IF(AND(BH74="CONVENIENCE",$BI74&gt;='MPLH COMPS'!$B$9,$BI74&lt;='MPLH COMPS'!$C$9),'MPLH COMPS'!$F$9&amp;" - "&amp;'MPLH COMPS'!$G$9,
IF(AND(BH74="CONVENIENCE",$BI74&gt;='MPLH COMPS'!$B$10,$BI74&lt;='MPLH COMPS'!$C$10),'MPLH COMPS'!$F$10&amp;" - "&amp;'MPLH COMPS'!$G$10,
IF(AND(BH74="CONVENIENCE",$BI74&gt;='MPLH COMPS'!$B$11,$BI74&lt;='MPLH COMPS'!$C$11),'MPLH COMPS'!$F$11&amp;" - "&amp;'MPLH COMPS'!$G$11,
IF(AND(BH74="CONVENIENCE",$BI74&gt;='MPLH COMPS'!$B$12,$BI74&lt;='MPLH COMPS'!$C$12),'MPLH COMPS'!$F$12&amp;" - "&amp;'MPLH COMPS'!$G$12,
IF(AND(BH74="CONVENIENCE",$BI74&gt;='MPLH COMPS'!$B$13,$BI74&lt;='MPLH COMPS'!$C$13),'MPLH COMPS'!$F$13&amp;" - "&amp;'MPLH COMPS'!$G$13,
""))))))))))))))))))))))</f>
        <v/>
      </c>
      <c r="BM74" s="31"/>
      <c r="BN74" s="113"/>
      <c r="BO74" s="115">
        <f t="shared" si="60"/>
        <v>0</v>
      </c>
      <c r="BP74" s="117">
        <f t="shared" si="61"/>
        <v>0</v>
      </c>
      <c r="BQ74" s="117">
        <f t="shared" si="62"/>
        <v>0</v>
      </c>
      <c r="BR74" s="116">
        <f t="shared" si="63"/>
        <v>0</v>
      </c>
      <c r="BS74" s="115">
        <f t="shared" si="64"/>
        <v>0</v>
      </c>
      <c r="BT74" s="117">
        <f t="shared" si="65"/>
        <v>0</v>
      </c>
      <c r="BU74" s="116">
        <f t="shared" si="66"/>
        <v>0</v>
      </c>
      <c r="BV74" s="115">
        <f t="shared" si="67"/>
        <v>0</v>
      </c>
      <c r="BW74" s="117">
        <f t="shared" si="68"/>
        <v>0</v>
      </c>
      <c r="BX74" s="116">
        <f t="shared" si="34"/>
        <v>0</v>
      </c>
      <c r="BY74" s="118">
        <f t="shared" si="38"/>
        <v>0</v>
      </c>
    </row>
    <row r="75" spans="1:77" ht="20.75" customHeight="1" x14ac:dyDescent="0.2">
      <c r="A75" s="74" t="s">
        <v>145</v>
      </c>
      <c r="B75" s="120" t="b">
        <v>0</v>
      </c>
      <c r="C75" s="75"/>
      <c r="D75" s="159">
        <f t="shared" si="35"/>
        <v>0</v>
      </c>
      <c r="E75" s="96"/>
      <c r="F75" s="76"/>
      <c r="G75" s="77"/>
      <c r="H75" s="77"/>
      <c r="I75" s="39">
        <f t="shared" si="36"/>
        <v>0</v>
      </c>
      <c r="J75" s="98">
        <f>IF($F75=0,0,IF($B75=FALSE,ROUND($F75/$I75,4),
IF(AND($B75=TRUE,C75=0,ROUND($F75/$I75,4)&gt;=0.4),MIN(1,ROUND(($F75/$I75)*'FEDERAL RATES (HIDDEN)'!$C$2,4)),
IF(AND($B75=TRUE,C75=0,ROUND($F75/$I75,4)&lt;0.4),ROUND($F75/$I75,4),
IF(ROUND((SUMIFS($F:$F,$B:$B,TRUE,$C:$C,$C75)/SUMIFS($I:$I,$B:$B,TRUE,$C:$C,$C75)),4)&gt;=0.4,
MIN(1,ROUND((SUMIFS($F:$F,$B:$B,TRUE,$C:$C,$C75)/SUMIFS($I:$I,$B:$B,TRUE,$C:$C,$C75))*'FEDERAL RATES (HIDDEN)'!$C$2,4)),
ROUND((SUMIFS($F:$F,$B:$B,TRUE,$C:$C,$C75)/SUMIFS($I:$I,$B:$B,TRUE,$C:$C,$C75)),4))))))</f>
        <v>0</v>
      </c>
      <c r="K75" s="89">
        <f t="shared" si="41"/>
        <v>0</v>
      </c>
      <c r="L75" s="99">
        <f t="shared" si="42"/>
        <v>0</v>
      </c>
      <c r="M75" s="68">
        <v>1</v>
      </c>
      <c r="N75" s="87">
        <f t="shared" si="40"/>
        <v>0</v>
      </c>
      <c r="O75" s="68"/>
      <c r="P75" s="38">
        <f t="shared" si="43"/>
        <v>0</v>
      </c>
      <c r="Q75" s="38">
        <f t="shared" si="44"/>
        <v>0</v>
      </c>
      <c r="R75" s="38">
        <f t="shared" si="45"/>
        <v>0</v>
      </c>
      <c r="S75" s="87">
        <f t="shared" si="46"/>
        <v>0</v>
      </c>
      <c r="T75" s="69"/>
      <c r="U75" s="38">
        <f t="shared" si="47"/>
        <v>0</v>
      </c>
      <c r="V75" s="38">
        <f t="shared" si="48"/>
        <v>0</v>
      </c>
      <c r="W75" s="38">
        <f t="shared" si="49"/>
        <v>0</v>
      </c>
      <c r="X75" s="87">
        <f t="shared" si="50"/>
        <v>0</v>
      </c>
      <c r="Y75" s="69"/>
      <c r="Z75" s="38">
        <f t="shared" si="51"/>
        <v>0</v>
      </c>
      <c r="AA75" s="38">
        <f t="shared" si="52"/>
        <v>0</v>
      </c>
      <c r="AB75" s="38">
        <f t="shared" si="53"/>
        <v>0</v>
      </c>
      <c r="AC75" s="87">
        <f t="shared" si="54"/>
        <v>0</v>
      </c>
      <c r="AD75" s="69"/>
      <c r="AE75" s="38">
        <f t="shared" si="55"/>
        <v>0</v>
      </c>
      <c r="AF75" s="38">
        <f t="shared" si="56"/>
        <v>0</v>
      </c>
      <c r="AG75" s="38">
        <f t="shared" si="57"/>
        <v>0</v>
      </c>
      <c r="AH75" s="87">
        <f t="shared" si="58"/>
        <v>0</v>
      </c>
      <c r="AI75" s="69"/>
      <c r="AJ75" s="39">
        <f t="shared" si="59"/>
        <v>0</v>
      </c>
      <c r="AK75" s="106"/>
      <c r="AL75" s="91"/>
      <c r="AM75" s="107"/>
      <c r="AN75" s="106"/>
      <c r="AO75" s="91"/>
      <c r="AP75" s="107"/>
      <c r="AQ75" s="106"/>
      <c r="AR75" s="91"/>
      <c r="AS75" s="107"/>
      <c r="AT75" s="106"/>
      <c r="AU75" s="91"/>
      <c r="AV75" s="107"/>
      <c r="AW75" s="106"/>
      <c r="AX75" s="107"/>
      <c r="AY75" s="106"/>
      <c r="AZ75" s="107"/>
      <c r="BA75" s="108"/>
      <c r="BB75" s="106"/>
      <c r="BC75" s="91"/>
      <c r="BD75" s="91"/>
      <c r="BE75" s="91"/>
      <c r="BF75" s="107"/>
      <c r="BG75" s="70"/>
      <c r="BH75" s="61"/>
      <c r="BI75" s="38">
        <f xml:space="preserve">
(P75*(2/3))+
(X75*(1/3))+
(AC75)+
(AH75)+
((AJ75)/(AZ75+'FEDERAL RATES (HIDDEN)'!$C$20))</f>
        <v>0</v>
      </c>
      <c r="BJ75" s="65"/>
      <c r="BK75" s="63">
        <f t="shared" si="37"/>
        <v>0</v>
      </c>
      <c r="BL75" s="88" t="str">
        <f>IF(AND(BH75="CONVENTIONAL",$BI75&gt;='MPLH COMPS'!$B$3,$BI75&lt;='MPLH COMPS'!$C$3),'MPLH COMPS'!$D$3&amp;" - "&amp;'MPLH COMPS'!$E$3,
IF(AND(BH75="CONVENTIONAL",$BI75&gt;='MPLH COMPS'!$B$4,$BI75&lt;='MPLH COMPS'!$C$4),'MPLH COMPS'!$D$4&amp;" - "&amp;'MPLH COMPS'!$E$4,
IF(AND(BH75="CONVENTIONAL",$BI75&gt;='MPLH COMPS'!$B$5,$BI75&lt;='MPLH COMPS'!$C$5),'MPLH COMPS'!$D$5&amp;" - "&amp;'MPLH COMPS'!$E$5,
IF(AND(BH75="CONVENTIONAL",$BI75&gt;='MPLH COMPS'!$B$6,$BI75&lt;='MPLH COMPS'!$C$6),'MPLH COMPS'!$D$6&amp;" - "&amp;'MPLH COMPS'!$E$6,
IF(AND(BH75="CONVENTIONAL",$BI75&gt;='MPLH COMPS'!$B$7,$BI75&lt;='MPLH COMPS'!$C$7),'MPLH COMPS'!$D$7&amp;" - "&amp;'MPLH COMPS'!$E$7,
IF(AND(BH75="CONVENTIONAL",$BI75&gt;='MPLH COMPS'!$B$8,$BI75&lt;='MPLH COMPS'!$C$8),'MPLH COMPS'!$D$8&amp;" - "&amp;'MPLH COMPS'!$E$8,
IF(AND(BH75="CONVENTIONAL",$BI75&gt;='MPLH COMPS'!$B$9,$BI75&lt;='MPLH COMPS'!$C$9),'MPLH COMPS'!$D$9&amp;" - "&amp;'MPLH COMPS'!$E$9,
IF(AND(BH75="CONVENTIONAL",$BI75&gt;='MPLH COMPS'!$B$10,$BI75&lt;='MPLH COMPS'!$C$10),'MPLH COMPS'!$D$10&amp;" - "&amp;'MPLH COMPS'!$E$10,
IF(AND(BH75="CONVENTIONAL",$BI75&gt;='MPLH COMPS'!$B$11,$BI75&lt;='MPLH COMPS'!$C$11),'MPLH COMPS'!$D$11&amp;" - "&amp;'MPLH COMPS'!$E$11,
IF(AND(BH75="CONVENTIONAL",$BI75&gt;='MPLH COMPS'!$B$12,$BI75&lt;='MPLH COMPS'!$C$12),'MPLH COMPS'!$D$12&amp;" - "&amp;'MPLH COMPS'!$E$12,
IF(AND(BH75="CONVENTIONAL",$BI75&gt;='MPLH COMPS'!$B$13,$BI75&lt;='MPLH COMPS'!$C$13),'MPLH COMPS'!$D$13&amp;" - "&amp;'MPLH COMPS'!$E$13,
IF(AND(BH75="CONVENIENCE",$BI75&gt;='MPLH COMPS'!$B$3,$BI75&lt;='MPLH COMPS'!$C$3),'MPLH COMPS'!$F$3&amp;" - "&amp;'MPLH COMPS'!$G$3,
IF(AND(BH75="CONVENIENCE",$BI75&gt;='MPLH COMPS'!$B$4,$BI75&lt;='MPLH COMPS'!$C$4),'MPLH COMPS'!$F$4&amp;" - "&amp;'MPLH COMPS'!$G$4,
IF(AND(BH75="CONVENIENCE",$BI75&gt;='MPLH COMPS'!$B$5,$BI75&lt;='MPLH COMPS'!$C$5),'MPLH COMPS'!$F$5&amp;" - "&amp;'MPLH COMPS'!$G$5,
IF(AND(BH75="CONVENIENCE",$BI75&gt;='MPLH COMPS'!$B$6,$BI75&lt;='MPLH COMPS'!$C$6),'MPLH COMPS'!$F$6&amp;" - "&amp;'MPLH COMPS'!$G$6,
IF(AND(BH75="CONVENIENCE",$BI75&gt;='MPLH COMPS'!$B$7,$BI75&lt;='MPLH COMPS'!$C$7),'MPLH COMPS'!$F$7&amp;" - "&amp;'MPLH COMPS'!$G$7,
IF(AND(BH75="CONVENIENCE",$BI75&gt;='MPLH COMPS'!$B$8,$BI75&lt;='MPLH COMPS'!$C$8),'MPLH COMPS'!$F$8&amp;" - "&amp;'MPLH COMPS'!$G$8,
IF(AND(BH75="CONVENIENCE",$BI75&gt;='MPLH COMPS'!$B$9,$BI75&lt;='MPLH COMPS'!$C$9),'MPLH COMPS'!$F$9&amp;" - "&amp;'MPLH COMPS'!$G$9,
IF(AND(BH75="CONVENIENCE",$BI75&gt;='MPLH COMPS'!$B$10,$BI75&lt;='MPLH COMPS'!$C$10),'MPLH COMPS'!$F$10&amp;" - "&amp;'MPLH COMPS'!$G$10,
IF(AND(BH75="CONVENIENCE",$BI75&gt;='MPLH COMPS'!$B$11,$BI75&lt;='MPLH COMPS'!$C$11),'MPLH COMPS'!$F$11&amp;" - "&amp;'MPLH COMPS'!$G$11,
IF(AND(BH75="CONVENIENCE",$BI75&gt;='MPLH COMPS'!$B$12,$BI75&lt;='MPLH COMPS'!$C$12),'MPLH COMPS'!$F$12&amp;" - "&amp;'MPLH COMPS'!$G$12,
IF(AND(BH75="CONVENIENCE",$BI75&gt;='MPLH COMPS'!$B$13,$BI75&lt;='MPLH COMPS'!$C$13),'MPLH COMPS'!$F$13&amp;" - "&amp;'MPLH COMPS'!$G$13,
""))))))))))))))))))))))</f>
        <v/>
      </c>
      <c r="BM75" s="31"/>
      <c r="BN75" s="113"/>
      <c r="BO75" s="115">
        <f t="shared" si="60"/>
        <v>0</v>
      </c>
      <c r="BP75" s="117">
        <f t="shared" si="61"/>
        <v>0</v>
      </c>
      <c r="BQ75" s="117">
        <f t="shared" si="62"/>
        <v>0</v>
      </c>
      <c r="BR75" s="116">
        <f t="shared" si="63"/>
        <v>0</v>
      </c>
      <c r="BS75" s="115">
        <f t="shared" si="64"/>
        <v>0</v>
      </c>
      <c r="BT75" s="117">
        <f t="shared" si="65"/>
        <v>0</v>
      </c>
      <c r="BU75" s="116">
        <f t="shared" si="66"/>
        <v>0</v>
      </c>
      <c r="BV75" s="115">
        <f t="shared" si="67"/>
        <v>0</v>
      </c>
      <c r="BW75" s="117">
        <f t="shared" si="68"/>
        <v>0</v>
      </c>
      <c r="BX75" s="116">
        <f t="shared" si="34"/>
        <v>0</v>
      </c>
      <c r="BY75" s="118">
        <f t="shared" si="38"/>
        <v>0</v>
      </c>
    </row>
    <row r="76" spans="1:77" ht="20.75" customHeight="1" x14ac:dyDescent="0.2">
      <c r="A76" s="74" t="s">
        <v>146</v>
      </c>
      <c r="B76" s="120" t="b">
        <v>0</v>
      </c>
      <c r="C76" s="75"/>
      <c r="D76" s="159">
        <f t="shared" si="35"/>
        <v>0</v>
      </c>
      <c r="E76" s="96"/>
      <c r="F76" s="76"/>
      <c r="G76" s="77"/>
      <c r="H76" s="77"/>
      <c r="I76" s="39">
        <f t="shared" si="36"/>
        <v>0</v>
      </c>
      <c r="J76" s="98">
        <f>IF($F76=0,0,IF($B76=FALSE,ROUND($F76/$I76,4),
IF(AND($B76=TRUE,C76=0,ROUND($F76/$I76,4)&gt;=0.4),MIN(1,ROUND(($F76/$I76)*'FEDERAL RATES (HIDDEN)'!$C$2,4)),
IF(AND($B76=TRUE,C76=0,ROUND($F76/$I76,4)&lt;0.4),ROUND($F76/$I76,4),
IF(ROUND((SUMIFS($F:$F,$B:$B,TRUE,$C:$C,$C76)/SUMIFS($I:$I,$B:$B,TRUE,$C:$C,$C76)),4)&gt;=0.4,
MIN(1,ROUND((SUMIFS($F:$F,$B:$B,TRUE,$C:$C,$C76)/SUMIFS($I:$I,$B:$B,TRUE,$C:$C,$C76))*'FEDERAL RATES (HIDDEN)'!$C$2,4)),
ROUND((SUMIFS($F:$F,$B:$B,TRUE,$C:$C,$C76)/SUMIFS($I:$I,$B:$B,TRUE,$C:$C,$C76)),4))))))</f>
        <v>0</v>
      </c>
      <c r="K76" s="89">
        <f t="shared" si="41"/>
        <v>0</v>
      </c>
      <c r="L76" s="99">
        <f t="shared" si="42"/>
        <v>0</v>
      </c>
      <c r="M76" s="68">
        <v>1</v>
      </c>
      <c r="N76" s="87">
        <f t="shared" si="40"/>
        <v>0</v>
      </c>
      <c r="O76" s="68"/>
      <c r="P76" s="38">
        <f t="shared" si="43"/>
        <v>0</v>
      </c>
      <c r="Q76" s="38">
        <f t="shared" si="44"/>
        <v>0</v>
      </c>
      <c r="R76" s="38">
        <f t="shared" si="45"/>
        <v>0</v>
      </c>
      <c r="S76" s="87">
        <f t="shared" si="46"/>
        <v>0</v>
      </c>
      <c r="T76" s="69"/>
      <c r="U76" s="38">
        <f t="shared" si="47"/>
        <v>0</v>
      </c>
      <c r="V76" s="38">
        <f t="shared" si="48"/>
        <v>0</v>
      </c>
      <c r="W76" s="38">
        <f t="shared" si="49"/>
        <v>0</v>
      </c>
      <c r="X76" s="87">
        <f t="shared" si="50"/>
        <v>0</v>
      </c>
      <c r="Y76" s="69"/>
      <c r="Z76" s="38">
        <f t="shared" si="51"/>
        <v>0</v>
      </c>
      <c r="AA76" s="38">
        <f t="shared" si="52"/>
        <v>0</v>
      </c>
      <c r="AB76" s="38">
        <f t="shared" si="53"/>
        <v>0</v>
      </c>
      <c r="AC76" s="87">
        <f t="shared" si="54"/>
        <v>0</v>
      </c>
      <c r="AD76" s="69"/>
      <c r="AE76" s="38">
        <f t="shared" si="55"/>
        <v>0</v>
      </c>
      <c r="AF76" s="38">
        <f t="shared" si="56"/>
        <v>0</v>
      </c>
      <c r="AG76" s="38">
        <f t="shared" si="57"/>
        <v>0</v>
      </c>
      <c r="AH76" s="87">
        <f t="shared" si="58"/>
        <v>0</v>
      </c>
      <c r="AI76" s="69"/>
      <c r="AJ76" s="39">
        <f t="shared" si="59"/>
        <v>0</v>
      </c>
      <c r="AK76" s="106"/>
      <c r="AL76" s="91"/>
      <c r="AM76" s="107"/>
      <c r="AN76" s="106"/>
      <c r="AO76" s="91"/>
      <c r="AP76" s="107"/>
      <c r="AQ76" s="106"/>
      <c r="AR76" s="91"/>
      <c r="AS76" s="107"/>
      <c r="AT76" s="106"/>
      <c r="AU76" s="91"/>
      <c r="AV76" s="107"/>
      <c r="AW76" s="106"/>
      <c r="AX76" s="107"/>
      <c r="AY76" s="106"/>
      <c r="AZ76" s="107"/>
      <c r="BA76" s="108"/>
      <c r="BB76" s="106"/>
      <c r="BC76" s="91"/>
      <c r="BD76" s="91"/>
      <c r="BE76" s="91"/>
      <c r="BF76" s="107"/>
      <c r="BG76" s="70"/>
      <c r="BH76" s="61"/>
      <c r="BI76" s="38">
        <f xml:space="preserve">
(P76*(2/3))+
(X76*(1/3))+
(AC76)+
(AH76)+
((AJ76)/(AZ76+'FEDERAL RATES (HIDDEN)'!$C$20))</f>
        <v>0</v>
      </c>
      <c r="BJ76" s="65"/>
      <c r="BK76" s="63">
        <f t="shared" si="37"/>
        <v>0</v>
      </c>
      <c r="BL76" s="88" t="str">
        <f>IF(AND(BH76="CONVENTIONAL",$BI76&gt;='MPLH COMPS'!$B$3,$BI76&lt;='MPLH COMPS'!$C$3),'MPLH COMPS'!$D$3&amp;" - "&amp;'MPLH COMPS'!$E$3,
IF(AND(BH76="CONVENTIONAL",$BI76&gt;='MPLH COMPS'!$B$4,$BI76&lt;='MPLH COMPS'!$C$4),'MPLH COMPS'!$D$4&amp;" - "&amp;'MPLH COMPS'!$E$4,
IF(AND(BH76="CONVENTIONAL",$BI76&gt;='MPLH COMPS'!$B$5,$BI76&lt;='MPLH COMPS'!$C$5),'MPLH COMPS'!$D$5&amp;" - "&amp;'MPLH COMPS'!$E$5,
IF(AND(BH76="CONVENTIONAL",$BI76&gt;='MPLH COMPS'!$B$6,$BI76&lt;='MPLH COMPS'!$C$6),'MPLH COMPS'!$D$6&amp;" - "&amp;'MPLH COMPS'!$E$6,
IF(AND(BH76="CONVENTIONAL",$BI76&gt;='MPLH COMPS'!$B$7,$BI76&lt;='MPLH COMPS'!$C$7),'MPLH COMPS'!$D$7&amp;" - "&amp;'MPLH COMPS'!$E$7,
IF(AND(BH76="CONVENTIONAL",$BI76&gt;='MPLH COMPS'!$B$8,$BI76&lt;='MPLH COMPS'!$C$8),'MPLH COMPS'!$D$8&amp;" - "&amp;'MPLH COMPS'!$E$8,
IF(AND(BH76="CONVENTIONAL",$BI76&gt;='MPLH COMPS'!$B$9,$BI76&lt;='MPLH COMPS'!$C$9),'MPLH COMPS'!$D$9&amp;" - "&amp;'MPLH COMPS'!$E$9,
IF(AND(BH76="CONVENTIONAL",$BI76&gt;='MPLH COMPS'!$B$10,$BI76&lt;='MPLH COMPS'!$C$10),'MPLH COMPS'!$D$10&amp;" - "&amp;'MPLH COMPS'!$E$10,
IF(AND(BH76="CONVENTIONAL",$BI76&gt;='MPLH COMPS'!$B$11,$BI76&lt;='MPLH COMPS'!$C$11),'MPLH COMPS'!$D$11&amp;" - "&amp;'MPLH COMPS'!$E$11,
IF(AND(BH76="CONVENTIONAL",$BI76&gt;='MPLH COMPS'!$B$12,$BI76&lt;='MPLH COMPS'!$C$12),'MPLH COMPS'!$D$12&amp;" - "&amp;'MPLH COMPS'!$E$12,
IF(AND(BH76="CONVENTIONAL",$BI76&gt;='MPLH COMPS'!$B$13,$BI76&lt;='MPLH COMPS'!$C$13),'MPLH COMPS'!$D$13&amp;" - "&amp;'MPLH COMPS'!$E$13,
IF(AND(BH76="CONVENIENCE",$BI76&gt;='MPLH COMPS'!$B$3,$BI76&lt;='MPLH COMPS'!$C$3),'MPLH COMPS'!$F$3&amp;" - "&amp;'MPLH COMPS'!$G$3,
IF(AND(BH76="CONVENIENCE",$BI76&gt;='MPLH COMPS'!$B$4,$BI76&lt;='MPLH COMPS'!$C$4),'MPLH COMPS'!$F$4&amp;" - "&amp;'MPLH COMPS'!$G$4,
IF(AND(BH76="CONVENIENCE",$BI76&gt;='MPLH COMPS'!$B$5,$BI76&lt;='MPLH COMPS'!$C$5),'MPLH COMPS'!$F$5&amp;" - "&amp;'MPLH COMPS'!$G$5,
IF(AND(BH76="CONVENIENCE",$BI76&gt;='MPLH COMPS'!$B$6,$BI76&lt;='MPLH COMPS'!$C$6),'MPLH COMPS'!$F$6&amp;" - "&amp;'MPLH COMPS'!$G$6,
IF(AND(BH76="CONVENIENCE",$BI76&gt;='MPLH COMPS'!$B$7,$BI76&lt;='MPLH COMPS'!$C$7),'MPLH COMPS'!$F$7&amp;" - "&amp;'MPLH COMPS'!$G$7,
IF(AND(BH76="CONVENIENCE",$BI76&gt;='MPLH COMPS'!$B$8,$BI76&lt;='MPLH COMPS'!$C$8),'MPLH COMPS'!$F$8&amp;" - "&amp;'MPLH COMPS'!$G$8,
IF(AND(BH76="CONVENIENCE",$BI76&gt;='MPLH COMPS'!$B$9,$BI76&lt;='MPLH COMPS'!$C$9),'MPLH COMPS'!$F$9&amp;" - "&amp;'MPLH COMPS'!$G$9,
IF(AND(BH76="CONVENIENCE",$BI76&gt;='MPLH COMPS'!$B$10,$BI76&lt;='MPLH COMPS'!$C$10),'MPLH COMPS'!$F$10&amp;" - "&amp;'MPLH COMPS'!$G$10,
IF(AND(BH76="CONVENIENCE",$BI76&gt;='MPLH COMPS'!$B$11,$BI76&lt;='MPLH COMPS'!$C$11),'MPLH COMPS'!$F$11&amp;" - "&amp;'MPLH COMPS'!$G$11,
IF(AND(BH76="CONVENIENCE",$BI76&gt;='MPLH COMPS'!$B$12,$BI76&lt;='MPLH COMPS'!$C$12),'MPLH COMPS'!$F$12&amp;" - "&amp;'MPLH COMPS'!$G$12,
IF(AND(BH76="CONVENIENCE",$BI76&gt;='MPLH COMPS'!$B$13,$BI76&lt;='MPLH COMPS'!$C$13),'MPLH COMPS'!$F$13&amp;" - "&amp;'MPLH COMPS'!$G$13,
""))))))))))))))))))))))</f>
        <v/>
      </c>
      <c r="BM76" s="31"/>
      <c r="BN76" s="113"/>
      <c r="BO76" s="115">
        <f t="shared" si="60"/>
        <v>0</v>
      </c>
      <c r="BP76" s="117">
        <f t="shared" si="61"/>
        <v>0</v>
      </c>
      <c r="BQ76" s="117">
        <f t="shared" si="62"/>
        <v>0</v>
      </c>
      <c r="BR76" s="116">
        <f t="shared" si="63"/>
        <v>0</v>
      </c>
      <c r="BS76" s="115">
        <f t="shared" si="64"/>
        <v>0</v>
      </c>
      <c r="BT76" s="117">
        <f t="shared" si="65"/>
        <v>0</v>
      </c>
      <c r="BU76" s="116">
        <f t="shared" si="66"/>
        <v>0</v>
      </c>
      <c r="BV76" s="115">
        <f t="shared" si="67"/>
        <v>0</v>
      </c>
      <c r="BW76" s="117">
        <f t="shared" si="68"/>
        <v>0</v>
      </c>
      <c r="BX76" s="116">
        <f t="shared" si="34"/>
        <v>0</v>
      </c>
      <c r="BY76" s="118">
        <f t="shared" si="38"/>
        <v>0</v>
      </c>
    </row>
    <row r="77" spans="1:77" ht="20.75" customHeight="1" x14ac:dyDescent="0.2">
      <c r="A77" s="74" t="s">
        <v>147</v>
      </c>
      <c r="B77" s="120" t="b">
        <v>0</v>
      </c>
      <c r="C77" s="75"/>
      <c r="D77" s="159">
        <f t="shared" si="35"/>
        <v>0</v>
      </c>
      <c r="E77" s="96"/>
      <c r="F77" s="76"/>
      <c r="G77" s="77"/>
      <c r="H77" s="77"/>
      <c r="I77" s="39">
        <f t="shared" si="36"/>
        <v>0</v>
      </c>
      <c r="J77" s="98">
        <f>IF($F77=0,0,IF($B77=FALSE,ROUND($F77/$I77,4),
IF(AND($B77=TRUE,C77=0,ROUND($F77/$I77,4)&gt;=0.4),MIN(1,ROUND(($F77/$I77)*'FEDERAL RATES (HIDDEN)'!$C$2,4)),
IF(AND($B77=TRUE,C77=0,ROUND($F77/$I77,4)&lt;0.4),ROUND($F77/$I77,4),
IF(ROUND((SUMIFS($F:$F,$B:$B,TRUE,$C:$C,$C77)/SUMIFS($I:$I,$B:$B,TRUE,$C:$C,$C77)),4)&gt;=0.4,
MIN(1,ROUND((SUMIFS($F:$F,$B:$B,TRUE,$C:$C,$C77)/SUMIFS($I:$I,$B:$B,TRUE,$C:$C,$C77))*'FEDERAL RATES (HIDDEN)'!$C$2,4)),
ROUND((SUMIFS($F:$F,$B:$B,TRUE,$C:$C,$C77)/SUMIFS($I:$I,$B:$B,TRUE,$C:$C,$C77)),4))))))</f>
        <v>0</v>
      </c>
      <c r="K77" s="89">
        <f t="shared" si="41"/>
        <v>0</v>
      </c>
      <c r="L77" s="99">
        <f t="shared" si="42"/>
        <v>0</v>
      </c>
      <c r="M77" s="68">
        <v>1</v>
      </c>
      <c r="N77" s="87">
        <f t="shared" si="40"/>
        <v>0</v>
      </c>
      <c r="O77" s="68"/>
      <c r="P77" s="38">
        <f t="shared" si="43"/>
        <v>0</v>
      </c>
      <c r="Q77" s="38">
        <f t="shared" si="44"/>
        <v>0</v>
      </c>
      <c r="R77" s="38">
        <f t="shared" si="45"/>
        <v>0</v>
      </c>
      <c r="S77" s="87">
        <f t="shared" si="46"/>
        <v>0</v>
      </c>
      <c r="T77" s="69"/>
      <c r="U77" s="38">
        <f t="shared" si="47"/>
        <v>0</v>
      </c>
      <c r="V77" s="38">
        <f t="shared" si="48"/>
        <v>0</v>
      </c>
      <c r="W77" s="38">
        <f t="shared" si="49"/>
        <v>0</v>
      </c>
      <c r="X77" s="87">
        <f t="shared" si="50"/>
        <v>0</v>
      </c>
      <c r="Y77" s="69"/>
      <c r="Z77" s="38">
        <f t="shared" si="51"/>
        <v>0</v>
      </c>
      <c r="AA77" s="38">
        <f t="shared" si="52"/>
        <v>0</v>
      </c>
      <c r="AB77" s="38">
        <f t="shared" si="53"/>
        <v>0</v>
      </c>
      <c r="AC77" s="87">
        <f t="shared" si="54"/>
        <v>0</v>
      </c>
      <c r="AD77" s="69"/>
      <c r="AE77" s="38">
        <f t="shared" si="55"/>
        <v>0</v>
      </c>
      <c r="AF77" s="38">
        <f t="shared" si="56"/>
        <v>0</v>
      </c>
      <c r="AG77" s="38">
        <f t="shared" si="57"/>
        <v>0</v>
      </c>
      <c r="AH77" s="87">
        <f t="shared" si="58"/>
        <v>0</v>
      </c>
      <c r="AI77" s="69"/>
      <c r="AJ77" s="39">
        <f t="shared" si="59"/>
        <v>0</v>
      </c>
      <c r="AK77" s="106"/>
      <c r="AL77" s="91"/>
      <c r="AM77" s="107"/>
      <c r="AN77" s="106"/>
      <c r="AO77" s="91"/>
      <c r="AP77" s="107"/>
      <c r="AQ77" s="106"/>
      <c r="AR77" s="91"/>
      <c r="AS77" s="107"/>
      <c r="AT77" s="106"/>
      <c r="AU77" s="91"/>
      <c r="AV77" s="107"/>
      <c r="AW77" s="106"/>
      <c r="AX77" s="107"/>
      <c r="AY77" s="106"/>
      <c r="AZ77" s="107"/>
      <c r="BA77" s="108"/>
      <c r="BB77" s="106"/>
      <c r="BC77" s="91"/>
      <c r="BD77" s="91"/>
      <c r="BE77" s="91"/>
      <c r="BF77" s="107"/>
      <c r="BG77" s="70"/>
      <c r="BH77" s="61"/>
      <c r="BI77" s="38">
        <f xml:space="preserve">
(P77*(2/3))+
(X77*(1/3))+
(AC77)+
(AH77)+
((AJ77)/(AZ77+'FEDERAL RATES (HIDDEN)'!$C$20))</f>
        <v>0</v>
      </c>
      <c r="BJ77" s="65"/>
      <c r="BK77" s="63">
        <f t="shared" si="37"/>
        <v>0</v>
      </c>
      <c r="BL77" s="88" t="str">
        <f>IF(AND(BH77="CONVENTIONAL",$BI77&gt;='MPLH COMPS'!$B$3,$BI77&lt;='MPLH COMPS'!$C$3),'MPLH COMPS'!$D$3&amp;" - "&amp;'MPLH COMPS'!$E$3,
IF(AND(BH77="CONVENTIONAL",$BI77&gt;='MPLH COMPS'!$B$4,$BI77&lt;='MPLH COMPS'!$C$4),'MPLH COMPS'!$D$4&amp;" - "&amp;'MPLH COMPS'!$E$4,
IF(AND(BH77="CONVENTIONAL",$BI77&gt;='MPLH COMPS'!$B$5,$BI77&lt;='MPLH COMPS'!$C$5),'MPLH COMPS'!$D$5&amp;" - "&amp;'MPLH COMPS'!$E$5,
IF(AND(BH77="CONVENTIONAL",$BI77&gt;='MPLH COMPS'!$B$6,$BI77&lt;='MPLH COMPS'!$C$6),'MPLH COMPS'!$D$6&amp;" - "&amp;'MPLH COMPS'!$E$6,
IF(AND(BH77="CONVENTIONAL",$BI77&gt;='MPLH COMPS'!$B$7,$BI77&lt;='MPLH COMPS'!$C$7),'MPLH COMPS'!$D$7&amp;" - "&amp;'MPLH COMPS'!$E$7,
IF(AND(BH77="CONVENTIONAL",$BI77&gt;='MPLH COMPS'!$B$8,$BI77&lt;='MPLH COMPS'!$C$8),'MPLH COMPS'!$D$8&amp;" - "&amp;'MPLH COMPS'!$E$8,
IF(AND(BH77="CONVENTIONAL",$BI77&gt;='MPLH COMPS'!$B$9,$BI77&lt;='MPLH COMPS'!$C$9),'MPLH COMPS'!$D$9&amp;" - "&amp;'MPLH COMPS'!$E$9,
IF(AND(BH77="CONVENTIONAL",$BI77&gt;='MPLH COMPS'!$B$10,$BI77&lt;='MPLH COMPS'!$C$10),'MPLH COMPS'!$D$10&amp;" - "&amp;'MPLH COMPS'!$E$10,
IF(AND(BH77="CONVENTIONAL",$BI77&gt;='MPLH COMPS'!$B$11,$BI77&lt;='MPLH COMPS'!$C$11),'MPLH COMPS'!$D$11&amp;" - "&amp;'MPLH COMPS'!$E$11,
IF(AND(BH77="CONVENTIONAL",$BI77&gt;='MPLH COMPS'!$B$12,$BI77&lt;='MPLH COMPS'!$C$12),'MPLH COMPS'!$D$12&amp;" - "&amp;'MPLH COMPS'!$E$12,
IF(AND(BH77="CONVENTIONAL",$BI77&gt;='MPLH COMPS'!$B$13,$BI77&lt;='MPLH COMPS'!$C$13),'MPLH COMPS'!$D$13&amp;" - "&amp;'MPLH COMPS'!$E$13,
IF(AND(BH77="CONVENIENCE",$BI77&gt;='MPLH COMPS'!$B$3,$BI77&lt;='MPLH COMPS'!$C$3),'MPLH COMPS'!$F$3&amp;" - "&amp;'MPLH COMPS'!$G$3,
IF(AND(BH77="CONVENIENCE",$BI77&gt;='MPLH COMPS'!$B$4,$BI77&lt;='MPLH COMPS'!$C$4),'MPLH COMPS'!$F$4&amp;" - "&amp;'MPLH COMPS'!$G$4,
IF(AND(BH77="CONVENIENCE",$BI77&gt;='MPLH COMPS'!$B$5,$BI77&lt;='MPLH COMPS'!$C$5),'MPLH COMPS'!$F$5&amp;" - "&amp;'MPLH COMPS'!$G$5,
IF(AND(BH77="CONVENIENCE",$BI77&gt;='MPLH COMPS'!$B$6,$BI77&lt;='MPLH COMPS'!$C$6),'MPLH COMPS'!$F$6&amp;" - "&amp;'MPLH COMPS'!$G$6,
IF(AND(BH77="CONVENIENCE",$BI77&gt;='MPLH COMPS'!$B$7,$BI77&lt;='MPLH COMPS'!$C$7),'MPLH COMPS'!$F$7&amp;" - "&amp;'MPLH COMPS'!$G$7,
IF(AND(BH77="CONVENIENCE",$BI77&gt;='MPLH COMPS'!$B$8,$BI77&lt;='MPLH COMPS'!$C$8),'MPLH COMPS'!$F$8&amp;" - "&amp;'MPLH COMPS'!$G$8,
IF(AND(BH77="CONVENIENCE",$BI77&gt;='MPLH COMPS'!$B$9,$BI77&lt;='MPLH COMPS'!$C$9),'MPLH COMPS'!$F$9&amp;" - "&amp;'MPLH COMPS'!$G$9,
IF(AND(BH77="CONVENIENCE",$BI77&gt;='MPLH COMPS'!$B$10,$BI77&lt;='MPLH COMPS'!$C$10),'MPLH COMPS'!$F$10&amp;" - "&amp;'MPLH COMPS'!$G$10,
IF(AND(BH77="CONVENIENCE",$BI77&gt;='MPLH COMPS'!$B$11,$BI77&lt;='MPLH COMPS'!$C$11),'MPLH COMPS'!$F$11&amp;" - "&amp;'MPLH COMPS'!$G$11,
IF(AND(BH77="CONVENIENCE",$BI77&gt;='MPLH COMPS'!$B$12,$BI77&lt;='MPLH COMPS'!$C$12),'MPLH COMPS'!$F$12&amp;" - "&amp;'MPLH COMPS'!$G$12,
IF(AND(BH77="CONVENIENCE",$BI77&gt;='MPLH COMPS'!$B$13,$BI77&lt;='MPLH COMPS'!$C$13),'MPLH COMPS'!$F$13&amp;" - "&amp;'MPLH COMPS'!$G$13,
""))))))))))))))))))))))</f>
        <v/>
      </c>
      <c r="BM77" s="31"/>
      <c r="BN77" s="113"/>
      <c r="BO77" s="115">
        <f t="shared" si="60"/>
        <v>0</v>
      </c>
      <c r="BP77" s="117">
        <f t="shared" si="61"/>
        <v>0</v>
      </c>
      <c r="BQ77" s="117">
        <f t="shared" si="62"/>
        <v>0</v>
      </c>
      <c r="BR77" s="116">
        <f t="shared" si="63"/>
        <v>0</v>
      </c>
      <c r="BS77" s="115">
        <f t="shared" si="64"/>
        <v>0</v>
      </c>
      <c r="BT77" s="117">
        <f t="shared" si="65"/>
        <v>0</v>
      </c>
      <c r="BU77" s="116">
        <f t="shared" si="66"/>
        <v>0</v>
      </c>
      <c r="BV77" s="115">
        <f t="shared" si="67"/>
        <v>0</v>
      </c>
      <c r="BW77" s="117">
        <f t="shared" si="68"/>
        <v>0</v>
      </c>
      <c r="BX77" s="116">
        <f t="shared" ref="BX77:BX140" si="69">BV77+BW77</f>
        <v>0</v>
      </c>
      <c r="BY77" s="118">
        <f t="shared" si="38"/>
        <v>0</v>
      </c>
    </row>
    <row r="78" spans="1:77" ht="20.75" customHeight="1" x14ac:dyDescent="0.2">
      <c r="A78" s="74" t="s">
        <v>148</v>
      </c>
      <c r="B78" s="120" t="b">
        <v>0</v>
      </c>
      <c r="C78" s="75"/>
      <c r="D78" s="159">
        <f t="shared" si="35"/>
        <v>0</v>
      </c>
      <c r="E78" s="96"/>
      <c r="F78" s="76"/>
      <c r="G78" s="77"/>
      <c r="H78" s="77"/>
      <c r="I78" s="39">
        <f t="shared" si="36"/>
        <v>0</v>
      </c>
      <c r="J78" s="98">
        <f>IF($F78=0,0,IF($B78=FALSE,ROUND($F78/$I78,4),
IF(AND($B78=TRUE,C78=0,ROUND($F78/$I78,4)&gt;=0.4),MIN(1,ROUND(($F78/$I78)*'FEDERAL RATES (HIDDEN)'!$C$2,4)),
IF(AND($B78=TRUE,C78=0,ROUND($F78/$I78,4)&lt;0.4),ROUND($F78/$I78,4),
IF(ROUND((SUMIFS($F:$F,$B:$B,TRUE,$C:$C,$C78)/SUMIFS($I:$I,$B:$B,TRUE,$C:$C,$C78)),4)&gt;=0.4,
MIN(1,ROUND((SUMIFS($F:$F,$B:$B,TRUE,$C:$C,$C78)/SUMIFS($I:$I,$B:$B,TRUE,$C:$C,$C78))*'FEDERAL RATES (HIDDEN)'!$C$2,4)),
ROUND((SUMIFS($F:$F,$B:$B,TRUE,$C:$C,$C78)/SUMIFS($I:$I,$B:$B,TRUE,$C:$C,$C78)),4))))))</f>
        <v>0</v>
      </c>
      <c r="K78" s="89">
        <f t="shared" si="41"/>
        <v>0</v>
      </c>
      <c r="L78" s="99">
        <f t="shared" si="42"/>
        <v>0</v>
      </c>
      <c r="M78" s="68">
        <v>1</v>
      </c>
      <c r="N78" s="87">
        <f t="shared" si="40"/>
        <v>0</v>
      </c>
      <c r="O78" s="68"/>
      <c r="P78" s="38">
        <f t="shared" si="43"/>
        <v>0</v>
      </c>
      <c r="Q78" s="38">
        <f t="shared" si="44"/>
        <v>0</v>
      </c>
      <c r="R78" s="38">
        <f t="shared" si="45"/>
        <v>0</v>
      </c>
      <c r="S78" s="87">
        <f t="shared" si="46"/>
        <v>0</v>
      </c>
      <c r="T78" s="69"/>
      <c r="U78" s="38">
        <f t="shared" si="47"/>
        <v>0</v>
      </c>
      <c r="V78" s="38">
        <f t="shared" si="48"/>
        <v>0</v>
      </c>
      <c r="W78" s="38">
        <f t="shared" si="49"/>
        <v>0</v>
      </c>
      <c r="X78" s="87">
        <f t="shared" si="50"/>
        <v>0</v>
      </c>
      <c r="Y78" s="69"/>
      <c r="Z78" s="38">
        <f t="shared" si="51"/>
        <v>0</v>
      </c>
      <c r="AA78" s="38">
        <f t="shared" si="52"/>
        <v>0</v>
      </c>
      <c r="AB78" s="38">
        <f t="shared" si="53"/>
        <v>0</v>
      </c>
      <c r="AC78" s="87">
        <f t="shared" si="54"/>
        <v>0</v>
      </c>
      <c r="AD78" s="69"/>
      <c r="AE78" s="38">
        <f t="shared" si="55"/>
        <v>0</v>
      </c>
      <c r="AF78" s="38">
        <f t="shared" si="56"/>
        <v>0</v>
      </c>
      <c r="AG78" s="38">
        <f t="shared" si="57"/>
        <v>0</v>
      </c>
      <c r="AH78" s="87">
        <f t="shared" si="58"/>
        <v>0</v>
      </c>
      <c r="AI78" s="69"/>
      <c r="AJ78" s="39">
        <f t="shared" si="59"/>
        <v>0</v>
      </c>
      <c r="AK78" s="106"/>
      <c r="AL78" s="91"/>
      <c r="AM78" s="107"/>
      <c r="AN78" s="106"/>
      <c r="AO78" s="91"/>
      <c r="AP78" s="107"/>
      <c r="AQ78" s="106"/>
      <c r="AR78" s="91"/>
      <c r="AS78" s="107"/>
      <c r="AT78" s="106"/>
      <c r="AU78" s="91"/>
      <c r="AV78" s="107"/>
      <c r="AW78" s="106"/>
      <c r="AX78" s="107"/>
      <c r="AY78" s="106"/>
      <c r="AZ78" s="107"/>
      <c r="BA78" s="108"/>
      <c r="BB78" s="106"/>
      <c r="BC78" s="91"/>
      <c r="BD78" s="91"/>
      <c r="BE78" s="91"/>
      <c r="BF78" s="107"/>
      <c r="BG78" s="70"/>
      <c r="BH78" s="61"/>
      <c r="BI78" s="38">
        <f xml:space="preserve">
(P78*(2/3))+
(X78*(1/3))+
(AC78)+
(AH78)+
((AJ78)/(AZ78+'FEDERAL RATES (HIDDEN)'!$C$20))</f>
        <v>0</v>
      </c>
      <c r="BJ78" s="65"/>
      <c r="BK78" s="63">
        <f t="shared" si="37"/>
        <v>0</v>
      </c>
      <c r="BL78" s="88" t="str">
        <f>IF(AND(BH78="CONVENTIONAL",$BI78&gt;='MPLH COMPS'!$B$3,$BI78&lt;='MPLH COMPS'!$C$3),'MPLH COMPS'!$D$3&amp;" - "&amp;'MPLH COMPS'!$E$3,
IF(AND(BH78="CONVENTIONAL",$BI78&gt;='MPLH COMPS'!$B$4,$BI78&lt;='MPLH COMPS'!$C$4),'MPLH COMPS'!$D$4&amp;" - "&amp;'MPLH COMPS'!$E$4,
IF(AND(BH78="CONVENTIONAL",$BI78&gt;='MPLH COMPS'!$B$5,$BI78&lt;='MPLH COMPS'!$C$5),'MPLH COMPS'!$D$5&amp;" - "&amp;'MPLH COMPS'!$E$5,
IF(AND(BH78="CONVENTIONAL",$BI78&gt;='MPLH COMPS'!$B$6,$BI78&lt;='MPLH COMPS'!$C$6),'MPLH COMPS'!$D$6&amp;" - "&amp;'MPLH COMPS'!$E$6,
IF(AND(BH78="CONVENTIONAL",$BI78&gt;='MPLH COMPS'!$B$7,$BI78&lt;='MPLH COMPS'!$C$7),'MPLH COMPS'!$D$7&amp;" - "&amp;'MPLH COMPS'!$E$7,
IF(AND(BH78="CONVENTIONAL",$BI78&gt;='MPLH COMPS'!$B$8,$BI78&lt;='MPLH COMPS'!$C$8),'MPLH COMPS'!$D$8&amp;" - "&amp;'MPLH COMPS'!$E$8,
IF(AND(BH78="CONVENTIONAL",$BI78&gt;='MPLH COMPS'!$B$9,$BI78&lt;='MPLH COMPS'!$C$9),'MPLH COMPS'!$D$9&amp;" - "&amp;'MPLH COMPS'!$E$9,
IF(AND(BH78="CONVENTIONAL",$BI78&gt;='MPLH COMPS'!$B$10,$BI78&lt;='MPLH COMPS'!$C$10),'MPLH COMPS'!$D$10&amp;" - "&amp;'MPLH COMPS'!$E$10,
IF(AND(BH78="CONVENTIONAL",$BI78&gt;='MPLH COMPS'!$B$11,$BI78&lt;='MPLH COMPS'!$C$11),'MPLH COMPS'!$D$11&amp;" - "&amp;'MPLH COMPS'!$E$11,
IF(AND(BH78="CONVENTIONAL",$BI78&gt;='MPLH COMPS'!$B$12,$BI78&lt;='MPLH COMPS'!$C$12),'MPLH COMPS'!$D$12&amp;" - "&amp;'MPLH COMPS'!$E$12,
IF(AND(BH78="CONVENTIONAL",$BI78&gt;='MPLH COMPS'!$B$13,$BI78&lt;='MPLH COMPS'!$C$13),'MPLH COMPS'!$D$13&amp;" - "&amp;'MPLH COMPS'!$E$13,
IF(AND(BH78="CONVENIENCE",$BI78&gt;='MPLH COMPS'!$B$3,$BI78&lt;='MPLH COMPS'!$C$3),'MPLH COMPS'!$F$3&amp;" - "&amp;'MPLH COMPS'!$G$3,
IF(AND(BH78="CONVENIENCE",$BI78&gt;='MPLH COMPS'!$B$4,$BI78&lt;='MPLH COMPS'!$C$4),'MPLH COMPS'!$F$4&amp;" - "&amp;'MPLH COMPS'!$G$4,
IF(AND(BH78="CONVENIENCE",$BI78&gt;='MPLH COMPS'!$B$5,$BI78&lt;='MPLH COMPS'!$C$5),'MPLH COMPS'!$F$5&amp;" - "&amp;'MPLH COMPS'!$G$5,
IF(AND(BH78="CONVENIENCE",$BI78&gt;='MPLH COMPS'!$B$6,$BI78&lt;='MPLH COMPS'!$C$6),'MPLH COMPS'!$F$6&amp;" - "&amp;'MPLH COMPS'!$G$6,
IF(AND(BH78="CONVENIENCE",$BI78&gt;='MPLH COMPS'!$B$7,$BI78&lt;='MPLH COMPS'!$C$7),'MPLH COMPS'!$F$7&amp;" - "&amp;'MPLH COMPS'!$G$7,
IF(AND(BH78="CONVENIENCE",$BI78&gt;='MPLH COMPS'!$B$8,$BI78&lt;='MPLH COMPS'!$C$8),'MPLH COMPS'!$F$8&amp;" - "&amp;'MPLH COMPS'!$G$8,
IF(AND(BH78="CONVENIENCE",$BI78&gt;='MPLH COMPS'!$B$9,$BI78&lt;='MPLH COMPS'!$C$9),'MPLH COMPS'!$F$9&amp;" - "&amp;'MPLH COMPS'!$G$9,
IF(AND(BH78="CONVENIENCE",$BI78&gt;='MPLH COMPS'!$B$10,$BI78&lt;='MPLH COMPS'!$C$10),'MPLH COMPS'!$F$10&amp;" - "&amp;'MPLH COMPS'!$G$10,
IF(AND(BH78="CONVENIENCE",$BI78&gt;='MPLH COMPS'!$B$11,$BI78&lt;='MPLH COMPS'!$C$11),'MPLH COMPS'!$F$11&amp;" - "&amp;'MPLH COMPS'!$G$11,
IF(AND(BH78="CONVENIENCE",$BI78&gt;='MPLH COMPS'!$B$12,$BI78&lt;='MPLH COMPS'!$C$12),'MPLH COMPS'!$F$12&amp;" - "&amp;'MPLH COMPS'!$G$12,
IF(AND(BH78="CONVENIENCE",$BI78&gt;='MPLH COMPS'!$B$13,$BI78&lt;='MPLH COMPS'!$C$13),'MPLH COMPS'!$F$13&amp;" - "&amp;'MPLH COMPS'!$G$13,
""))))))))))))))))))))))</f>
        <v/>
      </c>
      <c r="BM78" s="31"/>
      <c r="BN78" s="113"/>
      <c r="BO78" s="115">
        <f t="shared" si="60"/>
        <v>0</v>
      </c>
      <c r="BP78" s="117">
        <f t="shared" si="61"/>
        <v>0</v>
      </c>
      <c r="BQ78" s="117">
        <f t="shared" si="62"/>
        <v>0</v>
      </c>
      <c r="BR78" s="116">
        <f t="shared" si="63"/>
        <v>0</v>
      </c>
      <c r="BS78" s="115">
        <f t="shared" si="64"/>
        <v>0</v>
      </c>
      <c r="BT78" s="117">
        <f t="shared" si="65"/>
        <v>0</v>
      </c>
      <c r="BU78" s="116">
        <f t="shared" si="66"/>
        <v>0</v>
      </c>
      <c r="BV78" s="115">
        <f t="shared" si="67"/>
        <v>0</v>
      </c>
      <c r="BW78" s="117">
        <f t="shared" si="68"/>
        <v>0</v>
      </c>
      <c r="BX78" s="116">
        <f t="shared" si="69"/>
        <v>0</v>
      </c>
      <c r="BY78" s="118">
        <f t="shared" si="38"/>
        <v>0</v>
      </c>
    </row>
    <row r="79" spans="1:77" ht="20.75" customHeight="1" x14ac:dyDescent="0.2">
      <c r="A79" s="74" t="s">
        <v>149</v>
      </c>
      <c r="B79" s="120" t="b">
        <v>0</v>
      </c>
      <c r="C79" s="75"/>
      <c r="D79" s="159">
        <f t="shared" si="35"/>
        <v>0</v>
      </c>
      <c r="E79" s="96"/>
      <c r="F79" s="76"/>
      <c r="G79" s="77"/>
      <c r="H79" s="77"/>
      <c r="I79" s="39">
        <f t="shared" si="36"/>
        <v>0</v>
      </c>
      <c r="J79" s="98">
        <f>IF($F79=0,0,IF($B79=FALSE,ROUND($F79/$I79,4),
IF(AND($B79=TRUE,C79=0,ROUND($F79/$I79,4)&gt;=0.4),MIN(1,ROUND(($F79/$I79)*'FEDERAL RATES (HIDDEN)'!$C$2,4)),
IF(AND($B79=TRUE,C79=0,ROUND($F79/$I79,4)&lt;0.4),ROUND($F79/$I79,4),
IF(ROUND((SUMIFS($F:$F,$B:$B,TRUE,$C:$C,$C79)/SUMIFS($I:$I,$B:$B,TRUE,$C:$C,$C79)),4)&gt;=0.4,
MIN(1,ROUND((SUMIFS($F:$F,$B:$B,TRUE,$C:$C,$C79)/SUMIFS($I:$I,$B:$B,TRUE,$C:$C,$C79))*'FEDERAL RATES (HIDDEN)'!$C$2,4)),
ROUND((SUMIFS($F:$F,$B:$B,TRUE,$C:$C,$C79)/SUMIFS($I:$I,$B:$B,TRUE,$C:$C,$C79)),4))))))</f>
        <v>0</v>
      </c>
      <c r="K79" s="89">
        <f t="shared" si="41"/>
        <v>0</v>
      </c>
      <c r="L79" s="99">
        <f t="shared" si="42"/>
        <v>0</v>
      </c>
      <c r="M79" s="68">
        <v>1</v>
      </c>
      <c r="N79" s="87">
        <f t="shared" si="40"/>
        <v>0</v>
      </c>
      <c r="O79" s="68"/>
      <c r="P79" s="38">
        <f t="shared" si="43"/>
        <v>0</v>
      </c>
      <c r="Q79" s="38">
        <f t="shared" si="44"/>
        <v>0</v>
      </c>
      <c r="R79" s="38">
        <f t="shared" si="45"/>
        <v>0</v>
      </c>
      <c r="S79" s="87">
        <f t="shared" si="46"/>
        <v>0</v>
      </c>
      <c r="T79" s="69"/>
      <c r="U79" s="38">
        <f t="shared" si="47"/>
        <v>0</v>
      </c>
      <c r="V79" s="38">
        <f t="shared" si="48"/>
        <v>0</v>
      </c>
      <c r="W79" s="38">
        <f t="shared" si="49"/>
        <v>0</v>
      </c>
      <c r="X79" s="87">
        <f t="shared" si="50"/>
        <v>0</v>
      </c>
      <c r="Y79" s="69"/>
      <c r="Z79" s="38">
        <f t="shared" si="51"/>
        <v>0</v>
      </c>
      <c r="AA79" s="38">
        <f t="shared" si="52"/>
        <v>0</v>
      </c>
      <c r="AB79" s="38">
        <f t="shared" si="53"/>
        <v>0</v>
      </c>
      <c r="AC79" s="87">
        <f t="shared" si="54"/>
        <v>0</v>
      </c>
      <c r="AD79" s="69"/>
      <c r="AE79" s="38">
        <f t="shared" si="55"/>
        <v>0</v>
      </c>
      <c r="AF79" s="38">
        <f t="shared" si="56"/>
        <v>0</v>
      </c>
      <c r="AG79" s="38">
        <f t="shared" si="57"/>
        <v>0</v>
      </c>
      <c r="AH79" s="87">
        <f t="shared" si="58"/>
        <v>0</v>
      </c>
      <c r="AI79" s="69"/>
      <c r="AJ79" s="39">
        <f t="shared" si="59"/>
        <v>0</v>
      </c>
      <c r="AK79" s="106"/>
      <c r="AL79" s="91"/>
      <c r="AM79" s="107"/>
      <c r="AN79" s="106"/>
      <c r="AO79" s="91"/>
      <c r="AP79" s="107"/>
      <c r="AQ79" s="106"/>
      <c r="AR79" s="91"/>
      <c r="AS79" s="107"/>
      <c r="AT79" s="106"/>
      <c r="AU79" s="91"/>
      <c r="AV79" s="107"/>
      <c r="AW79" s="106"/>
      <c r="AX79" s="107"/>
      <c r="AY79" s="106"/>
      <c r="AZ79" s="107"/>
      <c r="BA79" s="108"/>
      <c r="BB79" s="106"/>
      <c r="BC79" s="91"/>
      <c r="BD79" s="91"/>
      <c r="BE79" s="91"/>
      <c r="BF79" s="107"/>
      <c r="BG79" s="70"/>
      <c r="BH79" s="61"/>
      <c r="BI79" s="38">
        <f xml:space="preserve">
(P79*(2/3))+
(X79*(1/3))+
(AC79)+
(AH79)+
((AJ79)/(AZ79+'FEDERAL RATES (HIDDEN)'!$C$20))</f>
        <v>0</v>
      </c>
      <c r="BJ79" s="65"/>
      <c r="BK79" s="63">
        <f t="shared" si="37"/>
        <v>0</v>
      </c>
      <c r="BL79" s="88" t="str">
        <f>IF(AND(BH79="CONVENTIONAL",$BI79&gt;='MPLH COMPS'!$B$3,$BI79&lt;='MPLH COMPS'!$C$3),'MPLH COMPS'!$D$3&amp;" - "&amp;'MPLH COMPS'!$E$3,
IF(AND(BH79="CONVENTIONAL",$BI79&gt;='MPLH COMPS'!$B$4,$BI79&lt;='MPLH COMPS'!$C$4),'MPLH COMPS'!$D$4&amp;" - "&amp;'MPLH COMPS'!$E$4,
IF(AND(BH79="CONVENTIONAL",$BI79&gt;='MPLH COMPS'!$B$5,$BI79&lt;='MPLH COMPS'!$C$5),'MPLH COMPS'!$D$5&amp;" - "&amp;'MPLH COMPS'!$E$5,
IF(AND(BH79="CONVENTIONAL",$BI79&gt;='MPLH COMPS'!$B$6,$BI79&lt;='MPLH COMPS'!$C$6),'MPLH COMPS'!$D$6&amp;" - "&amp;'MPLH COMPS'!$E$6,
IF(AND(BH79="CONVENTIONAL",$BI79&gt;='MPLH COMPS'!$B$7,$BI79&lt;='MPLH COMPS'!$C$7),'MPLH COMPS'!$D$7&amp;" - "&amp;'MPLH COMPS'!$E$7,
IF(AND(BH79="CONVENTIONAL",$BI79&gt;='MPLH COMPS'!$B$8,$BI79&lt;='MPLH COMPS'!$C$8),'MPLH COMPS'!$D$8&amp;" - "&amp;'MPLH COMPS'!$E$8,
IF(AND(BH79="CONVENTIONAL",$BI79&gt;='MPLH COMPS'!$B$9,$BI79&lt;='MPLH COMPS'!$C$9),'MPLH COMPS'!$D$9&amp;" - "&amp;'MPLH COMPS'!$E$9,
IF(AND(BH79="CONVENTIONAL",$BI79&gt;='MPLH COMPS'!$B$10,$BI79&lt;='MPLH COMPS'!$C$10),'MPLH COMPS'!$D$10&amp;" - "&amp;'MPLH COMPS'!$E$10,
IF(AND(BH79="CONVENTIONAL",$BI79&gt;='MPLH COMPS'!$B$11,$BI79&lt;='MPLH COMPS'!$C$11),'MPLH COMPS'!$D$11&amp;" - "&amp;'MPLH COMPS'!$E$11,
IF(AND(BH79="CONVENTIONAL",$BI79&gt;='MPLH COMPS'!$B$12,$BI79&lt;='MPLH COMPS'!$C$12),'MPLH COMPS'!$D$12&amp;" - "&amp;'MPLH COMPS'!$E$12,
IF(AND(BH79="CONVENTIONAL",$BI79&gt;='MPLH COMPS'!$B$13,$BI79&lt;='MPLH COMPS'!$C$13),'MPLH COMPS'!$D$13&amp;" - "&amp;'MPLH COMPS'!$E$13,
IF(AND(BH79="CONVENIENCE",$BI79&gt;='MPLH COMPS'!$B$3,$BI79&lt;='MPLH COMPS'!$C$3),'MPLH COMPS'!$F$3&amp;" - "&amp;'MPLH COMPS'!$G$3,
IF(AND(BH79="CONVENIENCE",$BI79&gt;='MPLH COMPS'!$B$4,$BI79&lt;='MPLH COMPS'!$C$4),'MPLH COMPS'!$F$4&amp;" - "&amp;'MPLH COMPS'!$G$4,
IF(AND(BH79="CONVENIENCE",$BI79&gt;='MPLH COMPS'!$B$5,$BI79&lt;='MPLH COMPS'!$C$5),'MPLH COMPS'!$F$5&amp;" - "&amp;'MPLH COMPS'!$G$5,
IF(AND(BH79="CONVENIENCE",$BI79&gt;='MPLH COMPS'!$B$6,$BI79&lt;='MPLH COMPS'!$C$6),'MPLH COMPS'!$F$6&amp;" - "&amp;'MPLH COMPS'!$G$6,
IF(AND(BH79="CONVENIENCE",$BI79&gt;='MPLH COMPS'!$B$7,$BI79&lt;='MPLH COMPS'!$C$7),'MPLH COMPS'!$F$7&amp;" - "&amp;'MPLH COMPS'!$G$7,
IF(AND(BH79="CONVENIENCE",$BI79&gt;='MPLH COMPS'!$B$8,$BI79&lt;='MPLH COMPS'!$C$8),'MPLH COMPS'!$F$8&amp;" - "&amp;'MPLH COMPS'!$G$8,
IF(AND(BH79="CONVENIENCE",$BI79&gt;='MPLH COMPS'!$B$9,$BI79&lt;='MPLH COMPS'!$C$9),'MPLH COMPS'!$F$9&amp;" - "&amp;'MPLH COMPS'!$G$9,
IF(AND(BH79="CONVENIENCE",$BI79&gt;='MPLH COMPS'!$B$10,$BI79&lt;='MPLH COMPS'!$C$10),'MPLH COMPS'!$F$10&amp;" - "&amp;'MPLH COMPS'!$G$10,
IF(AND(BH79="CONVENIENCE",$BI79&gt;='MPLH COMPS'!$B$11,$BI79&lt;='MPLH COMPS'!$C$11),'MPLH COMPS'!$F$11&amp;" - "&amp;'MPLH COMPS'!$G$11,
IF(AND(BH79="CONVENIENCE",$BI79&gt;='MPLH COMPS'!$B$12,$BI79&lt;='MPLH COMPS'!$C$12),'MPLH COMPS'!$F$12&amp;" - "&amp;'MPLH COMPS'!$G$12,
IF(AND(BH79="CONVENIENCE",$BI79&gt;='MPLH COMPS'!$B$13,$BI79&lt;='MPLH COMPS'!$C$13),'MPLH COMPS'!$F$13&amp;" - "&amp;'MPLH COMPS'!$G$13,
""))))))))))))))))))))))</f>
        <v/>
      </c>
      <c r="BM79" s="31"/>
      <c r="BN79" s="113"/>
      <c r="BO79" s="115">
        <f t="shared" si="60"/>
        <v>0</v>
      </c>
      <c r="BP79" s="117">
        <f t="shared" si="61"/>
        <v>0</v>
      </c>
      <c r="BQ79" s="117">
        <f t="shared" si="62"/>
        <v>0</v>
      </c>
      <c r="BR79" s="116">
        <f t="shared" si="63"/>
        <v>0</v>
      </c>
      <c r="BS79" s="115">
        <f t="shared" si="64"/>
        <v>0</v>
      </c>
      <c r="BT79" s="117">
        <f t="shared" si="65"/>
        <v>0</v>
      </c>
      <c r="BU79" s="116">
        <f t="shared" si="66"/>
        <v>0</v>
      </c>
      <c r="BV79" s="115">
        <f t="shared" si="67"/>
        <v>0</v>
      </c>
      <c r="BW79" s="117">
        <f t="shared" si="68"/>
        <v>0</v>
      </c>
      <c r="BX79" s="116">
        <f t="shared" si="69"/>
        <v>0</v>
      </c>
      <c r="BY79" s="118">
        <f t="shared" si="38"/>
        <v>0</v>
      </c>
    </row>
    <row r="80" spans="1:77" ht="20.75" customHeight="1" x14ac:dyDescent="0.2">
      <c r="A80" s="74" t="s">
        <v>150</v>
      </c>
      <c r="B80" s="120" t="b">
        <v>0</v>
      </c>
      <c r="C80" s="75"/>
      <c r="D80" s="159">
        <f t="shared" si="35"/>
        <v>0</v>
      </c>
      <c r="E80" s="96"/>
      <c r="F80" s="76"/>
      <c r="G80" s="77"/>
      <c r="H80" s="77"/>
      <c r="I80" s="39">
        <f t="shared" si="36"/>
        <v>0</v>
      </c>
      <c r="J80" s="98">
        <f>IF($F80=0,0,IF($B80=FALSE,ROUND($F80/$I80,4),
IF(AND($B80=TRUE,C80=0,ROUND($F80/$I80,4)&gt;=0.4),MIN(1,ROUND(($F80/$I80)*'FEDERAL RATES (HIDDEN)'!$C$2,4)),
IF(AND($B80=TRUE,C80=0,ROUND($F80/$I80,4)&lt;0.4),ROUND($F80/$I80,4),
IF(ROUND((SUMIFS($F:$F,$B:$B,TRUE,$C:$C,$C80)/SUMIFS($I:$I,$B:$B,TRUE,$C:$C,$C80)),4)&gt;=0.4,
MIN(1,ROUND((SUMIFS($F:$F,$B:$B,TRUE,$C:$C,$C80)/SUMIFS($I:$I,$B:$B,TRUE,$C:$C,$C80))*'FEDERAL RATES (HIDDEN)'!$C$2,4)),
ROUND((SUMIFS($F:$F,$B:$B,TRUE,$C:$C,$C80)/SUMIFS($I:$I,$B:$B,TRUE,$C:$C,$C80)),4))))))</f>
        <v>0</v>
      </c>
      <c r="K80" s="89">
        <f t="shared" si="41"/>
        <v>0</v>
      </c>
      <c r="L80" s="99">
        <f t="shared" si="42"/>
        <v>0</v>
      </c>
      <c r="M80" s="68">
        <v>1</v>
      </c>
      <c r="N80" s="87">
        <f t="shared" si="40"/>
        <v>0</v>
      </c>
      <c r="O80" s="68"/>
      <c r="P80" s="38">
        <f t="shared" si="43"/>
        <v>0</v>
      </c>
      <c r="Q80" s="38">
        <f t="shared" si="44"/>
        <v>0</v>
      </c>
      <c r="R80" s="38">
        <f t="shared" si="45"/>
        <v>0</v>
      </c>
      <c r="S80" s="87">
        <f t="shared" si="46"/>
        <v>0</v>
      </c>
      <c r="T80" s="69"/>
      <c r="U80" s="38">
        <f t="shared" si="47"/>
        <v>0</v>
      </c>
      <c r="V80" s="38">
        <f t="shared" si="48"/>
        <v>0</v>
      </c>
      <c r="W80" s="38">
        <f t="shared" si="49"/>
        <v>0</v>
      </c>
      <c r="X80" s="87">
        <f t="shared" si="50"/>
        <v>0</v>
      </c>
      <c r="Y80" s="69"/>
      <c r="Z80" s="38">
        <f t="shared" si="51"/>
        <v>0</v>
      </c>
      <c r="AA80" s="38">
        <f t="shared" si="52"/>
        <v>0</v>
      </c>
      <c r="AB80" s="38">
        <f t="shared" si="53"/>
        <v>0</v>
      </c>
      <c r="AC80" s="87">
        <f t="shared" si="54"/>
        <v>0</v>
      </c>
      <c r="AD80" s="69"/>
      <c r="AE80" s="38">
        <f t="shared" si="55"/>
        <v>0</v>
      </c>
      <c r="AF80" s="38">
        <f t="shared" si="56"/>
        <v>0</v>
      </c>
      <c r="AG80" s="38">
        <f t="shared" si="57"/>
        <v>0</v>
      </c>
      <c r="AH80" s="87">
        <f t="shared" si="58"/>
        <v>0</v>
      </c>
      <c r="AI80" s="69"/>
      <c r="AJ80" s="39">
        <f t="shared" si="59"/>
        <v>0</v>
      </c>
      <c r="AK80" s="106"/>
      <c r="AL80" s="91"/>
      <c r="AM80" s="107"/>
      <c r="AN80" s="106"/>
      <c r="AO80" s="91"/>
      <c r="AP80" s="107"/>
      <c r="AQ80" s="106"/>
      <c r="AR80" s="91"/>
      <c r="AS80" s="107"/>
      <c r="AT80" s="106"/>
      <c r="AU80" s="91"/>
      <c r="AV80" s="107"/>
      <c r="AW80" s="106"/>
      <c r="AX80" s="107"/>
      <c r="AY80" s="106"/>
      <c r="AZ80" s="107"/>
      <c r="BA80" s="108"/>
      <c r="BB80" s="106"/>
      <c r="BC80" s="91"/>
      <c r="BD80" s="91"/>
      <c r="BE80" s="91"/>
      <c r="BF80" s="107"/>
      <c r="BG80" s="70"/>
      <c r="BH80" s="61"/>
      <c r="BI80" s="38">
        <f xml:space="preserve">
(P80*(2/3))+
(X80*(1/3))+
(AC80)+
(AH80)+
((AJ80)/(AZ80+'FEDERAL RATES (HIDDEN)'!$C$20))</f>
        <v>0</v>
      </c>
      <c r="BJ80" s="65"/>
      <c r="BK80" s="63">
        <f t="shared" si="37"/>
        <v>0</v>
      </c>
      <c r="BL80" s="88" t="str">
        <f>IF(AND(BH80="CONVENTIONAL",$BI80&gt;='MPLH COMPS'!$B$3,$BI80&lt;='MPLH COMPS'!$C$3),'MPLH COMPS'!$D$3&amp;" - "&amp;'MPLH COMPS'!$E$3,
IF(AND(BH80="CONVENTIONAL",$BI80&gt;='MPLH COMPS'!$B$4,$BI80&lt;='MPLH COMPS'!$C$4),'MPLH COMPS'!$D$4&amp;" - "&amp;'MPLH COMPS'!$E$4,
IF(AND(BH80="CONVENTIONAL",$BI80&gt;='MPLH COMPS'!$B$5,$BI80&lt;='MPLH COMPS'!$C$5),'MPLH COMPS'!$D$5&amp;" - "&amp;'MPLH COMPS'!$E$5,
IF(AND(BH80="CONVENTIONAL",$BI80&gt;='MPLH COMPS'!$B$6,$BI80&lt;='MPLH COMPS'!$C$6),'MPLH COMPS'!$D$6&amp;" - "&amp;'MPLH COMPS'!$E$6,
IF(AND(BH80="CONVENTIONAL",$BI80&gt;='MPLH COMPS'!$B$7,$BI80&lt;='MPLH COMPS'!$C$7),'MPLH COMPS'!$D$7&amp;" - "&amp;'MPLH COMPS'!$E$7,
IF(AND(BH80="CONVENTIONAL",$BI80&gt;='MPLH COMPS'!$B$8,$BI80&lt;='MPLH COMPS'!$C$8),'MPLH COMPS'!$D$8&amp;" - "&amp;'MPLH COMPS'!$E$8,
IF(AND(BH80="CONVENTIONAL",$BI80&gt;='MPLH COMPS'!$B$9,$BI80&lt;='MPLH COMPS'!$C$9),'MPLH COMPS'!$D$9&amp;" - "&amp;'MPLH COMPS'!$E$9,
IF(AND(BH80="CONVENTIONAL",$BI80&gt;='MPLH COMPS'!$B$10,$BI80&lt;='MPLH COMPS'!$C$10),'MPLH COMPS'!$D$10&amp;" - "&amp;'MPLH COMPS'!$E$10,
IF(AND(BH80="CONVENTIONAL",$BI80&gt;='MPLH COMPS'!$B$11,$BI80&lt;='MPLH COMPS'!$C$11),'MPLH COMPS'!$D$11&amp;" - "&amp;'MPLH COMPS'!$E$11,
IF(AND(BH80="CONVENTIONAL",$BI80&gt;='MPLH COMPS'!$B$12,$BI80&lt;='MPLH COMPS'!$C$12),'MPLH COMPS'!$D$12&amp;" - "&amp;'MPLH COMPS'!$E$12,
IF(AND(BH80="CONVENTIONAL",$BI80&gt;='MPLH COMPS'!$B$13,$BI80&lt;='MPLH COMPS'!$C$13),'MPLH COMPS'!$D$13&amp;" - "&amp;'MPLH COMPS'!$E$13,
IF(AND(BH80="CONVENIENCE",$BI80&gt;='MPLH COMPS'!$B$3,$BI80&lt;='MPLH COMPS'!$C$3),'MPLH COMPS'!$F$3&amp;" - "&amp;'MPLH COMPS'!$G$3,
IF(AND(BH80="CONVENIENCE",$BI80&gt;='MPLH COMPS'!$B$4,$BI80&lt;='MPLH COMPS'!$C$4),'MPLH COMPS'!$F$4&amp;" - "&amp;'MPLH COMPS'!$G$4,
IF(AND(BH80="CONVENIENCE",$BI80&gt;='MPLH COMPS'!$B$5,$BI80&lt;='MPLH COMPS'!$C$5),'MPLH COMPS'!$F$5&amp;" - "&amp;'MPLH COMPS'!$G$5,
IF(AND(BH80="CONVENIENCE",$BI80&gt;='MPLH COMPS'!$B$6,$BI80&lt;='MPLH COMPS'!$C$6),'MPLH COMPS'!$F$6&amp;" - "&amp;'MPLH COMPS'!$G$6,
IF(AND(BH80="CONVENIENCE",$BI80&gt;='MPLH COMPS'!$B$7,$BI80&lt;='MPLH COMPS'!$C$7),'MPLH COMPS'!$F$7&amp;" - "&amp;'MPLH COMPS'!$G$7,
IF(AND(BH80="CONVENIENCE",$BI80&gt;='MPLH COMPS'!$B$8,$BI80&lt;='MPLH COMPS'!$C$8),'MPLH COMPS'!$F$8&amp;" - "&amp;'MPLH COMPS'!$G$8,
IF(AND(BH80="CONVENIENCE",$BI80&gt;='MPLH COMPS'!$B$9,$BI80&lt;='MPLH COMPS'!$C$9),'MPLH COMPS'!$F$9&amp;" - "&amp;'MPLH COMPS'!$G$9,
IF(AND(BH80="CONVENIENCE",$BI80&gt;='MPLH COMPS'!$B$10,$BI80&lt;='MPLH COMPS'!$C$10),'MPLH COMPS'!$F$10&amp;" - "&amp;'MPLH COMPS'!$G$10,
IF(AND(BH80="CONVENIENCE",$BI80&gt;='MPLH COMPS'!$B$11,$BI80&lt;='MPLH COMPS'!$C$11),'MPLH COMPS'!$F$11&amp;" - "&amp;'MPLH COMPS'!$G$11,
IF(AND(BH80="CONVENIENCE",$BI80&gt;='MPLH COMPS'!$B$12,$BI80&lt;='MPLH COMPS'!$C$12),'MPLH COMPS'!$F$12&amp;" - "&amp;'MPLH COMPS'!$G$12,
IF(AND(BH80="CONVENIENCE",$BI80&gt;='MPLH COMPS'!$B$13,$BI80&lt;='MPLH COMPS'!$C$13),'MPLH COMPS'!$F$13&amp;" - "&amp;'MPLH COMPS'!$G$13,
""))))))))))))))))))))))</f>
        <v/>
      </c>
      <c r="BM80" s="31"/>
      <c r="BN80" s="113"/>
      <c r="BO80" s="115">
        <f t="shared" si="60"/>
        <v>0</v>
      </c>
      <c r="BP80" s="117">
        <f t="shared" si="61"/>
        <v>0</v>
      </c>
      <c r="BQ80" s="117">
        <f t="shared" si="62"/>
        <v>0</v>
      </c>
      <c r="BR80" s="116">
        <f t="shared" si="63"/>
        <v>0</v>
      </c>
      <c r="BS80" s="115">
        <f t="shared" si="64"/>
        <v>0</v>
      </c>
      <c r="BT80" s="117">
        <f t="shared" si="65"/>
        <v>0</v>
      </c>
      <c r="BU80" s="116">
        <f t="shared" si="66"/>
        <v>0</v>
      </c>
      <c r="BV80" s="115">
        <f t="shared" si="67"/>
        <v>0</v>
      </c>
      <c r="BW80" s="117">
        <f t="shared" si="68"/>
        <v>0</v>
      </c>
      <c r="BX80" s="116">
        <f t="shared" si="69"/>
        <v>0</v>
      </c>
      <c r="BY80" s="118">
        <f t="shared" si="38"/>
        <v>0</v>
      </c>
    </row>
    <row r="81" spans="1:77" ht="20.75" customHeight="1" x14ac:dyDescent="0.2">
      <c r="A81" s="74" t="s">
        <v>151</v>
      </c>
      <c r="B81" s="120" t="b">
        <v>0</v>
      </c>
      <c r="C81" s="75"/>
      <c r="D81" s="159">
        <f t="shared" si="35"/>
        <v>0</v>
      </c>
      <c r="E81" s="96"/>
      <c r="F81" s="76"/>
      <c r="G81" s="77"/>
      <c r="H81" s="77"/>
      <c r="I81" s="39">
        <f t="shared" si="36"/>
        <v>0</v>
      </c>
      <c r="J81" s="98">
        <f>IF($F81=0,0,IF($B81=FALSE,ROUND($F81/$I81,4),
IF(AND($B81=TRUE,C81=0,ROUND($F81/$I81,4)&gt;=0.4),MIN(1,ROUND(($F81/$I81)*'FEDERAL RATES (HIDDEN)'!$C$2,4)),
IF(AND($B81=TRUE,C81=0,ROUND($F81/$I81,4)&lt;0.4),ROUND($F81/$I81,4),
IF(ROUND((SUMIFS($F:$F,$B:$B,TRUE,$C:$C,$C81)/SUMIFS($I:$I,$B:$B,TRUE,$C:$C,$C81)),4)&gt;=0.4,
MIN(1,ROUND((SUMIFS($F:$F,$B:$B,TRUE,$C:$C,$C81)/SUMIFS($I:$I,$B:$B,TRUE,$C:$C,$C81))*'FEDERAL RATES (HIDDEN)'!$C$2,4)),
ROUND((SUMIFS($F:$F,$B:$B,TRUE,$C:$C,$C81)/SUMIFS($I:$I,$B:$B,TRUE,$C:$C,$C81)),4))))))</f>
        <v>0</v>
      </c>
      <c r="K81" s="89">
        <f t="shared" si="41"/>
        <v>0</v>
      </c>
      <c r="L81" s="99">
        <f t="shared" si="42"/>
        <v>0</v>
      </c>
      <c r="M81" s="68">
        <v>1</v>
      </c>
      <c r="N81" s="87">
        <f t="shared" si="40"/>
        <v>0</v>
      </c>
      <c r="O81" s="68"/>
      <c r="P81" s="38">
        <f t="shared" si="43"/>
        <v>0</v>
      </c>
      <c r="Q81" s="38">
        <f t="shared" si="44"/>
        <v>0</v>
      </c>
      <c r="R81" s="38">
        <f t="shared" si="45"/>
        <v>0</v>
      </c>
      <c r="S81" s="87">
        <f t="shared" si="46"/>
        <v>0</v>
      </c>
      <c r="T81" s="69"/>
      <c r="U81" s="38">
        <f t="shared" si="47"/>
        <v>0</v>
      </c>
      <c r="V81" s="38">
        <f t="shared" si="48"/>
        <v>0</v>
      </c>
      <c r="W81" s="38">
        <f t="shared" si="49"/>
        <v>0</v>
      </c>
      <c r="X81" s="87">
        <f t="shared" si="50"/>
        <v>0</v>
      </c>
      <c r="Y81" s="69"/>
      <c r="Z81" s="38">
        <f t="shared" si="51"/>
        <v>0</v>
      </c>
      <c r="AA81" s="38">
        <f t="shared" si="52"/>
        <v>0</v>
      </c>
      <c r="AB81" s="38">
        <f t="shared" si="53"/>
        <v>0</v>
      </c>
      <c r="AC81" s="87">
        <f t="shared" si="54"/>
        <v>0</v>
      </c>
      <c r="AD81" s="69"/>
      <c r="AE81" s="38">
        <f t="shared" si="55"/>
        <v>0</v>
      </c>
      <c r="AF81" s="38">
        <f t="shared" si="56"/>
        <v>0</v>
      </c>
      <c r="AG81" s="38">
        <f t="shared" si="57"/>
        <v>0</v>
      </c>
      <c r="AH81" s="87">
        <f t="shared" si="58"/>
        <v>0</v>
      </c>
      <c r="AI81" s="69"/>
      <c r="AJ81" s="39">
        <f t="shared" si="59"/>
        <v>0</v>
      </c>
      <c r="AK81" s="106"/>
      <c r="AL81" s="91"/>
      <c r="AM81" s="107"/>
      <c r="AN81" s="106"/>
      <c r="AO81" s="91"/>
      <c r="AP81" s="107"/>
      <c r="AQ81" s="106"/>
      <c r="AR81" s="91"/>
      <c r="AS81" s="107"/>
      <c r="AT81" s="106"/>
      <c r="AU81" s="91"/>
      <c r="AV81" s="107"/>
      <c r="AW81" s="106"/>
      <c r="AX81" s="107"/>
      <c r="AY81" s="106"/>
      <c r="AZ81" s="107"/>
      <c r="BA81" s="108"/>
      <c r="BB81" s="106"/>
      <c r="BC81" s="91"/>
      <c r="BD81" s="91"/>
      <c r="BE81" s="91"/>
      <c r="BF81" s="107"/>
      <c r="BG81" s="70"/>
      <c r="BH81" s="61"/>
      <c r="BI81" s="38">
        <f xml:space="preserve">
(P81*(2/3))+
(X81*(1/3))+
(AC81)+
(AH81)+
((AJ81)/(AZ81+'FEDERAL RATES (HIDDEN)'!$C$20))</f>
        <v>0</v>
      </c>
      <c r="BJ81" s="65"/>
      <c r="BK81" s="63">
        <f t="shared" si="37"/>
        <v>0</v>
      </c>
      <c r="BL81" s="88" t="str">
        <f>IF(AND(BH81="CONVENTIONAL",$BI81&gt;='MPLH COMPS'!$B$3,$BI81&lt;='MPLH COMPS'!$C$3),'MPLH COMPS'!$D$3&amp;" - "&amp;'MPLH COMPS'!$E$3,
IF(AND(BH81="CONVENTIONAL",$BI81&gt;='MPLH COMPS'!$B$4,$BI81&lt;='MPLH COMPS'!$C$4),'MPLH COMPS'!$D$4&amp;" - "&amp;'MPLH COMPS'!$E$4,
IF(AND(BH81="CONVENTIONAL",$BI81&gt;='MPLH COMPS'!$B$5,$BI81&lt;='MPLH COMPS'!$C$5),'MPLH COMPS'!$D$5&amp;" - "&amp;'MPLH COMPS'!$E$5,
IF(AND(BH81="CONVENTIONAL",$BI81&gt;='MPLH COMPS'!$B$6,$BI81&lt;='MPLH COMPS'!$C$6),'MPLH COMPS'!$D$6&amp;" - "&amp;'MPLH COMPS'!$E$6,
IF(AND(BH81="CONVENTIONAL",$BI81&gt;='MPLH COMPS'!$B$7,$BI81&lt;='MPLH COMPS'!$C$7),'MPLH COMPS'!$D$7&amp;" - "&amp;'MPLH COMPS'!$E$7,
IF(AND(BH81="CONVENTIONAL",$BI81&gt;='MPLH COMPS'!$B$8,$BI81&lt;='MPLH COMPS'!$C$8),'MPLH COMPS'!$D$8&amp;" - "&amp;'MPLH COMPS'!$E$8,
IF(AND(BH81="CONVENTIONAL",$BI81&gt;='MPLH COMPS'!$B$9,$BI81&lt;='MPLH COMPS'!$C$9),'MPLH COMPS'!$D$9&amp;" - "&amp;'MPLH COMPS'!$E$9,
IF(AND(BH81="CONVENTIONAL",$BI81&gt;='MPLH COMPS'!$B$10,$BI81&lt;='MPLH COMPS'!$C$10),'MPLH COMPS'!$D$10&amp;" - "&amp;'MPLH COMPS'!$E$10,
IF(AND(BH81="CONVENTIONAL",$BI81&gt;='MPLH COMPS'!$B$11,$BI81&lt;='MPLH COMPS'!$C$11),'MPLH COMPS'!$D$11&amp;" - "&amp;'MPLH COMPS'!$E$11,
IF(AND(BH81="CONVENTIONAL",$BI81&gt;='MPLH COMPS'!$B$12,$BI81&lt;='MPLH COMPS'!$C$12),'MPLH COMPS'!$D$12&amp;" - "&amp;'MPLH COMPS'!$E$12,
IF(AND(BH81="CONVENTIONAL",$BI81&gt;='MPLH COMPS'!$B$13,$BI81&lt;='MPLH COMPS'!$C$13),'MPLH COMPS'!$D$13&amp;" - "&amp;'MPLH COMPS'!$E$13,
IF(AND(BH81="CONVENIENCE",$BI81&gt;='MPLH COMPS'!$B$3,$BI81&lt;='MPLH COMPS'!$C$3),'MPLH COMPS'!$F$3&amp;" - "&amp;'MPLH COMPS'!$G$3,
IF(AND(BH81="CONVENIENCE",$BI81&gt;='MPLH COMPS'!$B$4,$BI81&lt;='MPLH COMPS'!$C$4),'MPLH COMPS'!$F$4&amp;" - "&amp;'MPLH COMPS'!$G$4,
IF(AND(BH81="CONVENIENCE",$BI81&gt;='MPLH COMPS'!$B$5,$BI81&lt;='MPLH COMPS'!$C$5),'MPLH COMPS'!$F$5&amp;" - "&amp;'MPLH COMPS'!$G$5,
IF(AND(BH81="CONVENIENCE",$BI81&gt;='MPLH COMPS'!$B$6,$BI81&lt;='MPLH COMPS'!$C$6),'MPLH COMPS'!$F$6&amp;" - "&amp;'MPLH COMPS'!$G$6,
IF(AND(BH81="CONVENIENCE",$BI81&gt;='MPLH COMPS'!$B$7,$BI81&lt;='MPLH COMPS'!$C$7),'MPLH COMPS'!$F$7&amp;" - "&amp;'MPLH COMPS'!$G$7,
IF(AND(BH81="CONVENIENCE",$BI81&gt;='MPLH COMPS'!$B$8,$BI81&lt;='MPLH COMPS'!$C$8),'MPLH COMPS'!$F$8&amp;" - "&amp;'MPLH COMPS'!$G$8,
IF(AND(BH81="CONVENIENCE",$BI81&gt;='MPLH COMPS'!$B$9,$BI81&lt;='MPLH COMPS'!$C$9),'MPLH COMPS'!$F$9&amp;" - "&amp;'MPLH COMPS'!$G$9,
IF(AND(BH81="CONVENIENCE",$BI81&gt;='MPLH COMPS'!$B$10,$BI81&lt;='MPLH COMPS'!$C$10),'MPLH COMPS'!$F$10&amp;" - "&amp;'MPLH COMPS'!$G$10,
IF(AND(BH81="CONVENIENCE",$BI81&gt;='MPLH COMPS'!$B$11,$BI81&lt;='MPLH COMPS'!$C$11),'MPLH COMPS'!$F$11&amp;" - "&amp;'MPLH COMPS'!$G$11,
IF(AND(BH81="CONVENIENCE",$BI81&gt;='MPLH COMPS'!$B$12,$BI81&lt;='MPLH COMPS'!$C$12),'MPLH COMPS'!$F$12&amp;" - "&amp;'MPLH COMPS'!$G$12,
IF(AND(BH81="CONVENIENCE",$BI81&gt;='MPLH COMPS'!$B$13,$BI81&lt;='MPLH COMPS'!$C$13),'MPLH COMPS'!$F$13&amp;" - "&amp;'MPLH COMPS'!$G$13,
""))))))))))))))))))))))</f>
        <v/>
      </c>
      <c r="BM81" s="31"/>
      <c r="BN81" s="113"/>
      <c r="BO81" s="115">
        <f t="shared" si="60"/>
        <v>0</v>
      </c>
      <c r="BP81" s="117">
        <f t="shared" si="61"/>
        <v>0</v>
      </c>
      <c r="BQ81" s="117">
        <f t="shared" si="62"/>
        <v>0</v>
      </c>
      <c r="BR81" s="116">
        <f t="shared" si="63"/>
        <v>0</v>
      </c>
      <c r="BS81" s="115">
        <f t="shared" si="64"/>
        <v>0</v>
      </c>
      <c r="BT81" s="117">
        <f t="shared" si="65"/>
        <v>0</v>
      </c>
      <c r="BU81" s="116">
        <f t="shared" si="66"/>
        <v>0</v>
      </c>
      <c r="BV81" s="115">
        <f t="shared" si="67"/>
        <v>0</v>
      </c>
      <c r="BW81" s="117">
        <f t="shared" si="68"/>
        <v>0</v>
      </c>
      <c r="BX81" s="116">
        <f t="shared" si="69"/>
        <v>0</v>
      </c>
      <c r="BY81" s="118">
        <f t="shared" si="38"/>
        <v>0</v>
      </c>
    </row>
    <row r="82" spans="1:77" ht="20.75" customHeight="1" x14ac:dyDescent="0.2">
      <c r="A82" s="74" t="s">
        <v>152</v>
      </c>
      <c r="B82" s="120" t="b">
        <v>0</v>
      </c>
      <c r="C82" s="75"/>
      <c r="D82" s="159">
        <f t="shared" si="35"/>
        <v>0</v>
      </c>
      <c r="E82" s="96"/>
      <c r="F82" s="76"/>
      <c r="G82" s="77"/>
      <c r="H82" s="77"/>
      <c r="I82" s="39">
        <f t="shared" si="36"/>
        <v>0</v>
      </c>
      <c r="J82" s="98">
        <f>IF($F82=0,0,IF($B82=FALSE,ROUND($F82/$I82,4),
IF(AND($B82=TRUE,C82=0,ROUND($F82/$I82,4)&gt;=0.4),MIN(1,ROUND(($F82/$I82)*'FEDERAL RATES (HIDDEN)'!$C$2,4)),
IF(AND($B82=TRUE,C82=0,ROUND($F82/$I82,4)&lt;0.4),ROUND($F82/$I82,4),
IF(ROUND((SUMIFS($F:$F,$B:$B,TRUE,$C:$C,$C82)/SUMIFS($I:$I,$B:$B,TRUE,$C:$C,$C82)),4)&gt;=0.4,
MIN(1,ROUND((SUMIFS($F:$F,$B:$B,TRUE,$C:$C,$C82)/SUMIFS($I:$I,$B:$B,TRUE,$C:$C,$C82))*'FEDERAL RATES (HIDDEN)'!$C$2,4)),
ROUND((SUMIFS($F:$F,$B:$B,TRUE,$C:$C,$C82)/SUMIFS($I:$I,$B:$B,TRUE,$C:$C,$C82)),4))))))</f>
        <v>0</v>
      </c>
      <c r="K82" s="89">
        <f t="shared" si="41"/>
        <v>0</v>
      </c>
      <c r="L82" s="99">
        <f t="shared" si="42"/>
        <v>0</v>
      </c>
      <c r="M82" s="68">
        <v>1</v>
      </c>
      <c r="N82" s="87">
        <f t="shared" si="40"/>
        <v>0</v>
      </c>
      <c r="O82" s="68"/>
      <c r="P82" s="38">
        <f t="shared" si="43"/>
        <v>0</v>
      </c>
      <c r="Q82" s="38">
        <f t="shared" si="44"/>
        <v>0</v>
      </c>
      <c r="R82" s="38">
        <f t="shared" si="45"/>
        <v>0</v>
      </c>
      <c r="S82" s="87">
        <f t="shared" si="46"/>
        <v>0</v>
      </c>
      <c r="T82" s="69"/>
      <c r="U82" s="38">
        <f t="shared" si="47"/>
        <v>0</v>
      </c>
      <c r="V82" s="38">
        <f t="shared" si="48"/>
        <v>0</v>
      </c>
      <c r="W82" s="38">
        <f t="shared" si="49"/>
        <v>0</v>
      </c>
      <c r="X82" s="87">
        <f t="shared" si="50"/>
        <v>0</v>
      </c>
      <c r="Y82" s="69"/>
      <c r="Z82" s="38">
        <f t="shared" si="51"/>
        <v>0</v>
      </c>
      <c r="AA82" s="38">
        <f t="shared" si="52"/>
        <v>0</v>
      </c>
      <c r="AB82" s="38">
        <f t="shared" si="53"/>
        <v>0</v>
      </c>
      <c r="AC82" s="87">
        <f t="shared" si="54"/>
        <v>0</v>
      </c>
      <c r="AD82" s="69"/>
      <c r="AE82" s="38">
        <f t="shared" si="55"/>
        <v>0</v>
      </c>
      <c r="AF82" s="38">
        <f t="shared" si="56"/>
        <v>0</v>
      </c>
      <c r="AG82" s="38">
        <f t="shared" si="57"/>
        <v>0</v>
      </c>
      <c r="AH82" s="87">
        <f t="shared" si="58"/>
        <v>0</v>
      </c>
      <c r="AI82" s="69"/>
      <c r="AJ82" s="39">
        <f t="shared" si="59"/>
        <v>0</v>
      </c>
      <c r="AK82" s="106"/>
      <c r="AL82" s="91"/>
      <c r="AM82" s="107"/>
      <c r="AN82" s="106"/>
      <c r="AO82" s="91"/>
      <c r="AP82" s="107"/>
      <c r="AQ82" s="106"/>
      <c r="AR82" s="91"/>
      <c r="AS82" s="107"/>
      <c r="AT82" s="106"/>
      <c r="AU82" s="91"/>
      <c r="AV82" s="107"/>
      <c r="AW82" s="106"/>
      <c r="AX82" s="107"/>
      <c r="AY82" s="106"/>
      <c r="AZ82" s="107"/>
      <c r="BA82" s="108"/>
      <c r="BB82" s="106"/>
      <c r="BC82" s="91"/>
      <c r="BD82" s="91"/>
      <c r="BE82" s="91"/>
      <c r="BF82" s="107"/>
      <c r="BG82" s="70"/>
      <c r="BH82" s="61"/>
      <c r="BI82" s="38">
        <f xml:space="preserve">
(P82*(2/3))+
(X82*(1/3))+
(AC82)+
(AH82)+
((AJ82)/(AZ82+'FEDERAL RATES (HIDDEN)'!$C$20))</f>
        <v>0</v>
      </c>
      <c r="BJ82" s="65"/>
      <c r="BK82" s="63">
        <f t="shared" si="37"/>
        <v>0</v>
      </c>
      <c r="BL82" s="88" t="str">
        <f>IF(AND(BH82="CONVENTIONAL",$BI82&gt;='MPLH COMPS'!$B$3,$BI82&lt;='MPLH COMPS'!$C$3),'MPLH COMPS'!$D$3&amp;" - "&amp;'MPLH COMPS'!$E$3,
IF(AND(BH82="CONVENTIONAL",$BI82&gt;='MPLH COMPS'!$B$4,$BI82&lt;='MPLH COMPS'!$C$4),'MPLH COMPS'!$D$4&amp;" - "&amp;'MPLH COMPS'!$E$4,
IF(AND(BH82="CONVENTIONAL",$BI82&gt;='MPLH COMPS'!$B$5,$BI82&lt;='MPLH COMPS'!$C$5),'MPLH COMPS'!$D$5&amp;" - "&amp;'MPLH COMPS'!$E$5,
IF(AND(BH82="CONVENTIONAL",$BI82&gt;='MPLH COMPS'!$B$6,$BI82&lt;='MPLH COMPS'!$C$6),'MPLH COMPS'!$D$6&amp;" - "&amp;'MPLH COMPS'!$E$6,
IF(AND(BH82="CONVENTIONAL",$BI82&gt;='MPLH COMPS'!$B$7,$BI82&lt;='MPLH COMPS'!$C$7),'MPLH COMPS'!$D$7&amp;" - "&amp;'MPLH COMPS'!$E$7,
IF(AND(BH82="CONVENTIONAL",$BI82&gt;='MPLH COMPS'!$B$8,$BI82&lt;='MPLH COMPS'!$C$8),'MPLH COMPS'!$D$8&amp;" - "&amp;'MPLH COMPS'!$E$8,
IF(AND(BH82="CONVENTIONAL",$BI82&gt;='MPLH COMPS'!$B$9,$BI82&lt;='MPLH COMPS'!$C$9),'MPLH COMPS'!$D$9&amp;" - "&amp;'MPLH COMPS'!$E$9,
IF(AND(BH82="CONVENTIONAL",$BI82&gt;='MPLH COMPS'!$B$10,$BI82&lt;='MPLH COMPS'!$C$10),'MPLH COMPS'!$D$10&amp;" - "&amp;'MPLH COMPS'!$E$10,
IF(AND(BH82="CONVENTIONAL",$BI82&gt;='MPLH COMPS'!$B$11,$BI82&lt;='MPLH COMPS'!$C$11),'MPLH COMPS'!$D$11&amp;" - "&amp;'MPLH COMPS'!$E$11,
IF(AND(BH82="CONVENTIONAL",$BI82&gt;='MPLH COMPS'!$B$12,$BI82&lt;='MPLH COMPS'!$C$12),'MPLH COMPS'!$D$12&amp;" - "&amp;'MPLH COMPS'!$E$12,
IF(AND(BH82="CONVENTIONAL",$BI82&gt;='MPLH COMPS'!$B$13,$BI82&lt;='MPLH COMPS'!$C$13),'MPLH COMPS'!$D$13&amp;" - "&amp;'MPLH COMPS'!$E$13,
IF(AND(BH82="CONVENIENCE",$BI82&gt;='MPLH COMPS'!$B$3,$BI82&lt;='MPLH COMPS'!$C$3),'MPLH COMPS'!$F$3&amp;" - "&amp;'MPLH COMPS'!$G$3,
IF(AND(BH82="CONVENIENCE",$BI82&gt;='MPLH COMPS'!$B$4,$BI82&lt;='MPLH COMPS'!$C$4),'MPLH COMPS'!$F$4&amp;" - "&amp;'MPLH COMPS'!$G$4,
IF(AND(BH82="CONVENIENCE",$BI82&gt;='MPLH COMPS'!$B$5,$BI82&lt;='MPLH COMPS'!$C$5),'MPLH COMPS'!$F$5&amp;" - "&amp;'MPLH COMPS'!$G$5,
IF(AND(BH82="CONVENIENCE",$BI82&gt;='MPLH COMPS'!$B$6,$BI82&lt;='MPLH COMPS'!$C$6),'MPLH COMPS'!$F$6&amp;" - "&amp;'MPLH COMPS'!$G$6,
IF(AND(BH82="CONVENIENCE",$BI82&gt;='MPLH COMPS'!$B$7,$BI82&lt;='MPLH COMPS'!$C$7),'MPLH COMPS'!$F$7&amp;" - "&amp;'MPLH COMPS'!$G$7,
IF(AND(BH82="CONVENIENCE",$BI82&gt;='MPLH COMPS'!$B$8,$BI82&lt;='MPLH COMPS'!$C$8),'MPLH COMPS'!$F$8&amp;" - "&amp;'MPLH COMPS'!$G$8,
IF(AND(BH82="CONVENIENCE",$BI82&gt;='MPLH COMPS'!$B$9,$BI82&lt;='MPLH COMPS'!$C$9),'MPLH COMPS'!$F$9&amp;" - "&amp;'MPLH COMPS'!$G$9,
IF(AND(BH82="CONVENIENCE",$BI82&gt;='MPLH COMPS'!$B$10,$BI82&lt;='MPLH COMPS'!$C$10),'MPLH COMPS'!$F$10&amp;" - "&amp;'MPLH COMPS'!$G$10,
IF(AND(BH82="CONVENIENCE",$BI82&gt;='MPLH COMPS'!$B$11,$BI82&lt;='MPLH COMPS'!$C$11),'MPLH COMPS'!$F$11&amp;" - "&amp;'MPLH COMPS'!$G$11,
IF(AND(BH82="CONVENIENCE",$BI82&gt;='MPLH COMPS'!$B$12,$BI82&lt;='MPLH COMPS'!$C$12),'MPLH COMPS'!$F$12&amp;" - "&amp;'MPLH COMPS'!$G$12,
IF(AND(BH82="CONVENIENCE",$BI82&gt;='MPLH COMPS'!$B$13,$BI82&lt;='MPLH COMPS'!$C$13),'MPLH COMPS'!$F$13&amp;" - "&amp;'MPLH COMPS'!$G$13,
""))))))))))))))))))))))</f>
        <v/>
      </c>
      <c r="BM82" s="31"/>
      <c r="BN82" s="113"/>
      <c r="BO82" s="115">
        <f t="shared" si="60"/>
        <v>0</v>
      </c>
      <c r="BP82" s="117">
        <f t="shared" si="61"/>
        <v>0</v>
      </c>
      <c r="BQ82" s="117">
        <f t="shared" si="62"/>
        <v>0</v>
      </c>
      <c r="BR82" s="116">
        <f t="shared" si="63"/>
        <v>0</v>
      </c>
      <c r="BS82" s="115">
        <f t="shared" si="64"/>
        <v>0</v>
      </c>
      <c r="BT82" s="117">
        <f t="shared" si="65"/>
        <v>0</v>
      </c>
      <c r="BU82" s="116">
        <f t="shared" si="66"/>
        <v>0</v>
      </c>
      <c r="BV82" s="115">
        <f t="shared" si="67"/>
        <v>0</v>
      </c>
      <c r="BW82" s="117">
        <f t="shared" si="68"/>
        <v>0</v>
      </c>
      <c r="BX82" s="116">
        <f t="shared" si="69"/>
        <v>0</v>
      </c>
      <c r="BY82" s="118">
        <f t="shared" si="38"/>
        <v>0</v>
      </c>
    </row>
    <row r="83" spans="1:77" ht="20.75" customHeight="1" x14ac:dyDescent="0.2">
      <c r="A83" s="74" t="s">
        <v>153</v>
      </c>
      <c r="B83" s="120" t="b">
        <v>0</v>
      </c>
      <c r="C83" s="75"/>
      <c r="D83" s="159">
        <f t="shared" ref="D83:D146" si="70">COUNTIFS(C:C,C83)</f>
        <v>0</v>
      </c>
      <c r="E83" s="96"/>
      <c r="F83" s="76"/>
      <c r="G83" s="77"/>
      <c r="H83" s="77"/>
      <c r="I83" s="39">
        <f t="shared" ref="I83:I146" si="71">SUM(F83:H83)</f>
        <v>0</v>
      </c>
      <c r="J83" s="98">
        <f>IF($F83=0,0,IF($B83=FALSE,ROUND($F83/$I83,4),
IF(AND($B83=TRUE,C83=0,ROUND($F83/$I83,4)&gt;=0.4),MIN(1,ROUND(($F83/$I83)*'FEDERAL RATES (HIDDEN)'!$C$2,4)),
IF(AND($B83=TRUE,C83=0,ROUND($F83/$I83,4)&lt;0.4),ROUND($F83/$I83,4),
IF(ROUND((SUMIFS($F:$F,$B:$B,TRUE,$C:$C,$C83)/SUMIFS($I:$I,$B:$B,TRUE,$C:$C,$C83)),4)&gt;=0.4,
MIN(1,ROUND((SUMIFS($F:$F,$B:$B,TRUE,$C:$C,$C83)/SUMIFS($I:$I,$B:$B,TRUE,$C:$C,$C83))*'FEDERAL RATES (HIDDEN)'!$C$2,4)),
ROUND((SUMIFS($F:$F,$B:$B,TRUE,$C:$C,$C83)/SUMIFS($I:$I,$B:$B,TRUE,$C:$C,$C83)),4))))))</f>
        <v>0</v>
      </c>
      <c r="K83" s="89">
        <f t="shared" si="41"/>
        <v>0</v>
      </c>
      <c r="L83" s="99">
        <f t="shared" si="42"/>
        <v>0</v>
      </c>
      <c r="M83" s="68">
        <v>1</v>
      </c>
      <c r="N83" s="87">
        <f t="shared" si="40"/>
        <v>0</v>
      </c>
      <c r="O83" s="68"/>
      <c r="P83" s="38">
        <f t="shared" si="43"/>
        <v>0</v>
      </c>
      <c r="Q83" s="38">
        <f t="shared" si="44"/>
        <v>0</v>
      </c>
      <c r="R83" s="38">
        <f t="shared" si="45"/>
        <v>0</v>
      </c>
      <c r="S83" s="87">
        <f t="shared" si="46"/>
        <v>0</v>
      </c>
      <c r="T83" s="69"/>
      <c r="U83" s="38">
        <f t="shared" si="47"/>
        <v>0</v>
      </c>
      <c r="V83" s="38">
        <f t="shared" si="48"/>
        <v>0</v>
      </c>
      <c r="W83" s="38">
        <f t="shared" si="49"/>
        <v>0</v>
      </c>
      <c r="X83" s="87">
        <f t="shared" si="50"/>
        <v>0</v>
      </c>
      <c r="Y83" s="69"/>
      <c r="Z83" s="38">
        <f t="shared" si="51"/>
        <v>0</v>
      </c>
      <c r="AA83" s="38">
        <f t="shared" si="52"/>
        <v>0</v>
      </c>
      <c r="AB83" s="38">
        <f t="shared" si="53"/>
        <v>0</v>
      </c>
      <c r="AC83" s="87">
        <f t="shared" si="54"/>
        <v>0</v>
      </c>
      <c r="AD83" s="69"/>
      <c r="AE83" s="38">
        <f t="shared" si="55"/>
        <v>0</v>
      </c>
      <c r="AF83" s="38">
        <f t="shared" si="56"/>
        <v>0</v>
      </c>
      <c r="AG83" s="38">
        <f t="shared" si="57"/>
        <v>0</v>
      </c>
      <c r="AH83" s="87">
        <f t="shared" si="58"/>
        <v>0</v>
      </c>
      <c r="AI83" s="69"/>
      <c r="AJ83" s="39">
        <f t="shared" si="59"/>
        <v>0</v>
      </c>
      <c r="AK83" s="106"/>
      <c r="AL83" s="91"/>
      <c r="AM83" s="107"/>
      <c r="AN83" s="106"/>
      <c r="AO83" s="91"/>
      <c r="AP83" s="107"/>
      <c r="AQ83" s="106"/>
      <c r="AR83" s="91"/>
      <c r="AS83" s="107"/>
      <c r="AT83" s="106"/>
      <c r="AU83" s="91"/>
      <c r="AV83" s="107"/>
      <c r="AW83" s="106"/>
      <c r="AX83" s="107"/>
      <c r="AY83" s="106"/>
      <c r="AZ83" s="107"/>
      <c r="BA83" s="108"/>
      <c r="BB83" s="106"/>
      <c r="BC83" s="91"/>
      <c r="BD83" s="91"/>
      <c r="BE83" s="91"/>
      <c r="BF83" s="107"/>
      <c r="BG83" s="70"/>
      <c r="BH83" s="61"/>
      <c r="BI83" s="38">
        <f xml:space="preserve">
(P83*(2/3))+
(X83*(1/3))+
(AC83)+
(AH83)+
((AJ83)/(AZ83+'FEDERAL RATES (HIDDEN)'!$C$20))</f>
        <v>0</v>
      </c>
      <c r="BJ83" s="65"/>
      <c r="BK83" s="63">
        <f t="shared" ref="BK83:BK146" si="72">IF(OR(BJ83=0,BI83=0),0,BI83/BJ83)</f>
        <v>0</v>
      </c>
      <c r="BL83" s="88" t="str">
        <f>IF(AND(BH83="CONVENTIONAL",$BI83&gt;='MPLH COMPS'!$B$3,$BI83&lt;='MPLH COMPS'!$C$3),'MPLH COMPS'!$D$3&amp;" - "&amp;'MPLH COMPS'!$E$3,
IF(AND(BH83="CONVENTIONAL",$BI83&gt;='MPLH COMPS'!$B$4,$BI83&lt;='MPLH COMPS'!$C$4),'MPLH COMPS'!$D$4&amp;" - "&amp;'MPLH COMPS'!$E$4,
IF(AND(BH83="CONVENTIONAL",$BI83&gt;='MPLH COMPS'!$B$5,$BI83&lt;='MPLH COMPS'!$C$5),'MPLH COMPS'!$D$5&amp;" - "&amp;'MPLH COMPS'!$E$5,
IF(AND(BH83="CONVENTIONAL",$BI83&gt;='MPLH COMPS'!$B$6,$BI83&lt;='MPLH COMPS'!$C$6),'MPLH COMPS'!$D$6&amp;" - "&amp;'MPLH COMPS'!$E$6,
IF(AND(BH83="CONVENTIONAL",$BI83&gt;='MPLH COMPS'!$B$7,$BI83&lt;='MPLH COMPS'!$C$7),'MPLH COMPS'!$D$7&amp;" - "&amp;'MPLH COMPS'!$E$7,
IF(AND(BH83="CONVENTIONAL",$BI83&gt;='MPLH COMPS'!$B$8,$BI83&lt;='MPLH COMPS'!$C$8),'MPLH COMPS'!$D$8&amp;" - "&amp;'MPLH COMPS'!$E$8,
IF(AND(BH83="CONVENTIONAL",$BI83&gt;='MPLH COMPS'!$B$9,$BI83&lt;='MPLH COMPS'!$C$9),'MPLH COMPS'!$D$9&amp;" - "&amp;'MPLH COMPS'!$E$9,
IF(AND(BH83="CONVENTIONAL",$BI83&gt;='MPLH COMPS'!$B$10,$BI83&lt;='MPLH COMPS'!$C$10),'MPLH COMPS'!$D$10&amp;" - "&amp;'MPLH COMPS'!$E$10,
IF(AND(BH83="CONVENTIONAL",$BI83&gt;='MPLH COMPS'!$B$11,$BI83&lt;='MPLH COMPS'!$C$11),'MPLH COMPS'!$D$11&amp;" - "&amp;'MPLH COMPS'!$E$11,
IF(AND(BH83="CONVENTIONAL",$BI83&gt;='MPLH COMPS'!$B$12,$BI83&lt;='MPLH COMPS'!$C$12),'MPLH COMPS'!$D$12&amp;" - "&amp;'MPLH COMPS'!$E$12,
IF(AND(BH83="CONVENTIONAL",$BI83&gt;='MPLH COMPS'!$B$13,$BI83&lt;='MPLH COMPS'!$C$13),'MPLH COMPS'!$D$13&amp;" - "&amp;'MPLH COMPS'!$E$13,
IF(AND(BH83="CONVENIENCE",$BI83&gt;='MPLH COMPS'!$B$3,$BI83&lt;='MPLH COMPS'!$C$3),'MPLH COMPS'!$F$3&amp;" - "&amp;'MPLH COMPS'!$G$3,
IF(AND(BH83="CONVENIENCE",$BI83&gt;='MPLH COMPS'!$B$4,$BI83&lt;='MPLH COMPS'!$C$4),'MPLH COMPS'!$F$4&amp;" - "&amp;'MPLH COMPS'!$G$4,
IF(AND(BH83="CONVENIENCE",$BI83&gt;='MPLH COMPS'!$B$5,$BI83&lt;='MPLH COMPS'!$C$5),'MPLH COMPS'!$F$5&amp;" - "&amp;'MPLH COMPS'!$G$5,
IF(AND(BH83="CONVENIENCE",$BI83&gt;='MPLH COMPS'!$B$6,$BI83&lt;='MPLH COMPS'!$C$6),'MPLH COMPS'!$F$6&amp;" - "&amp;'MPLH COMPS'!$G$6,
IF(AND(BH83="CONVENIENCE",$BI83&gt;='MPLH COMPS'!$B$7,$BI83&lt;='MPLH COMPS'!$C$7),'MPLH COMPS'!$F$7&amp;" - "&amp;'MPLH COMPS'!$G$7,
IF(AND(BH83="CONVENIENCE",$BI83&gt;='MPLH COMPS'!$B$8,$BI83&lt;='MPLH COMPS'!$C$8),'MPLH COMPS'!$F$8&amp;" - "&amp;'MPLH COMPS'!$G$8,
IF(AND(BH83="CONVENIENCE",$BI83&gt;='MPLH COMPS'!$B$9,$BI83&lt;='MPLH COMPS'!$C$9),'MPLH COMPS'!$F$9&amp;" - "&amp;'MPLH COMPS'!$G$9,
IF(AND(BH83="CONVENIENCE",$BI83&gt;='MPLH COMPS'!$B$10,$BI83&lt;='MPLH COMPS'!$C$10),'MPLH COMPS'!$F$10&amp;" - "&amp;'MPLH COMPS'!$G$10,
IF(AND(BH83="CONVENIENCE",$BI83&gt;='MPLH COMPS'!$B$11,$BI83&lt;='MPLH COMPS'!$C$11),'MPLH COMPS'!$F$11&amp;" - "&amp;'MPLH COMPS'!$G$11,
IF(AND(BH83="CONVENIENCE",$BI83&gt;='MPLH COMPS'!$B$12,$BI83&lt;='MPLH COMPS'!$C$12),'MPLH COMPS'!$F$12&amp;" - "&amp;'MPLH COMPS'!$G$12,
IF(AND(BH83="CONVENIENCE",$BI83&gt;='MPLH COMPS'!$B$13,$BI83&lt;='MPLH COMPS'!$C$13),'MPLH COMPS'!$F$13&amp;" - "&amp;'MPLH COMPS'!$G$13,
""))))))))))))))))))))))</f>
        <v/>
      </c>
      <c r="BM83" s="31"/>
      <c r="BN83" s="113"/>
      <c r="BO83" s="115">
        <f t="shared" si="60"/>
        <v>0</v>
      </c>
      <c r="BP83" s="117">
        <f t="shared" si="61"/>
        <v>0</v>
      </c>
      <c r="BQ83" s="117">
        <f t="shared" si="62"/>
        <v>0</v>
      </c>
      <c r="BR83" s="116">
        <f t="shared" si="63"/>
        <v>0</v>
      </c>
      <c r="BS83" s="115">
        <f t="shared" si="64"/>
        <v>0</v>
      </c>
      <c r="BT83" s="117">
        <f t="shared" si="65"/>
        <v>0</v>
      </c>
      <c r="BU83" s="116">
        <f t="shared" si="66"/>
        <v>0</v>
      </c>
      <c r="BV83" s="115">
        <f t="shared" si="67"/>
        <v>0</v>
      </c>
      <c r="BW83" s="117">
        <f t="shared" si="68"/>
        <v>0</v>
      </c>
      <c r="BX83" s="116">
        <f t="shared" si="69"/>
        <v>0</v>
      </c>
      <c r="BY83" s="118">
        <f t="shared" ref="BY83:BY146" si="73">SUM(BO83:BU83)-BX83</f>
        <v>0</v>
      </c>
    </row>
    <row r="84" spans="1:77" ht="20.75" customHeight="1" x14ac:dyDescent="0.2">
      <c r="A84" s="74" t="s">
        <v>154</v>
      </c>
      <c r="B84" s="120" t="b">
        <v>0</v>
      </c>
      <c r="C84" s="75"/>
      <c r="D84" s="159">
        <f t="shared" si="70"/>
        <v>0</v>
      </c>
      <c r="E84" s="96"/>
      <c r="F84" s="76"/>
      <c r="G84" s="77"/>
      <c r="H84" s="77"/>
      <c r="I84" s="39">
        <f t="shared" si="71"/>
        <v>0</v>
      </c>
      <c r="J84" s="98">
        <f>IF($F84=0,0,IF($B84=FALSE,ROUND($F84/$I84,4),
IF(AND($B84=TRUE,C84=0,ROUND($F84/$I84,4)&gt;=0.4),MIN(1,ROUND(($F84/$I84)*'FEDERAL RATES (HIDDEN)'!$C$2,4)),
IF(AND($B84=TRUE,C84=0,ROUND($F84/$I84,4)&lt;0.4),ROUND($F84/$I84,4),
IF(ROUND((SUMIFS($F:$F,$B:$B,TRUE,$C:$C,$C84)/SUMIFS($I:$I,$B:$B,TRUE,$C:$C,$C84)),4)&gt;=0.4,
MIN(1,ROUND((SUMIFS($F:$F,$B:$B,TRUE,$C:$C,$C84)/SUMIFS($I:$I,$B:$B,TRUE,$C:$C,$C84))*'FEDERAL RATES (HIDDEN)'!$C$2,4)),
ROUND((SUMIFS($F:$F,$B:$B,TRUE,$C:$C,$C84)/SUMIFS($I:$I,$B:$B,TRUE,$C:$C,$C84)),4))))))</f>
        <v>0</v>
      </c>
      <c r="K84" s="89">
        <f t="shared" si="41"/>
        <v>0</v>
      </c>
      <c r="L84" s="99">
        <f t="shared" si="42"/>
        <v>0</v>
      </c>
      <c r="M84" s="68">
        <v>1</v>
      </c>
      <c r="N84" s="87">
        <f t="shared" si="40"/>
        <v>0</v>
      </c>
      <c r="O84" s="68"/>
      <c r="P84" s="38">
        <f t="shared" si="43"/>
        <v>0</v>
      </c>
      <c r="Q84" s="38">
        <f t="shared" si="44"/>
        <v>0</v>
      </c>
      <c r="R84" s="38">
        <f t="shared" si="45"/>
        <v>0</v>
      </c>
      <c r="S84" s="87">
        <f t="shared" si="46"/>
        <v>0</v>
      </c>
      <c r="T84" s="69"/>
      <c r="U84" s="38">
        <f t="shared" si="47"/>
        <v>0</v>
      </c>
      <c r="V84" s="38">
        <f t="shared" si="48"/>
        <v>0</v>
      </c>
      <c r="W84" s="38">
        <f t="shared" si="49"/>
        <v>0</v>
      </c>
      <c r="X84" s="87">
        <f t="shared" si="50"/>
        <v>0</v>
      </c>
      <c r="Y84" s="69"/>
      <c r="Z84" s="38">
        <f t="shared" si="51"/>
        <v>0</v>
      </c>
      <c r="AA84" s="38">
        <f t="shared" si="52"/>
        <v>0</v>
      </c>
      <c r="AB84" s="38">
        <f t="shared" si="53"/>
        <v>0</v>
      </c>
      <c r="AC84" s="87">
        <f t="shared" si="54"/>
        <v>0</v>
      </c>
      <c r="AD84" s="69"/>
      <c r="AE84" s="38">
        <f t="shared" si="55"/>
        <v>0</v>
      </c>
      <c r="AF84" s="38">
        <f t="shared" si="56"/>
        <v>0</v>
      </c>
      <c r="AG84" s="38">
        <f t="shared" si="57"/>
        <v>0</v>
      </c>
      <c r="AH84" s="87">
        <f t="shared" si="58"/>
        <v>0</v>
      </c>
      <c r="AI84" s="69"/>
      <c r="AJ84" s="39">
        <f t="shared" si="59"/>
        <v>0</v>
      </c>
      <c r="AK84" s="106"/>
      <c r="AL84" s="91"/>
      <c r="AM84" s="107"/>
      <c r="AN84" s="106"/>
      <c r="AO84" s="91"/>
      <c r="AP84" s="107"/>
      <c r="AQ84" s="106"/>
      <c r="AR84" s="91"/>
      <c r="AS84" s="107"/>
      <c r="AT84" s="106"/>
      <c r="AU84" s="91"/>
      <c r="AV84" s="107"/>
      <c r="AW84" s="106"/>
      <c r="AX84" s="107"/>
      <c r="AY84" s="106"/>
      <c r="AZ84" s="107"/>
      <c r="BA84" s="108"/>
      <c r="BB84" s="106"/>
      <c r="BC84" s="91"/>
      <c r="BD84" s="91"/>
      <c r="BE84" s="91"/>
      <c r="BF84" s="107"/>
      <c r="BG84" s="70"/>
      <c r="BH84" s="61"/>
      <c r="BI84" s="38">
        <f xml:space="preserve">
(P84*(2/3))+
(X84*(1/3))+
(AC84)+
(AH84)+
((AJ84)/(AZ84+'FEDERAL RATES (HIDDEN)'!$C$20))</f>
        <v>0</v>
      </c>
      <c r="BJ84" s="65"/>
      <c r="BK84" s="63">
        <f t="shared" si="72"/>
        <v>0</v>
      </c>
      <c r="BL84" s="88" t="str">
        <f>IF(AND(BH84="CONVENTIONAL",$BI84&gt;='MPLH COMPS'!$B$3,$BI84&lt;='MPLH COMPS'!$C$3),'MPLH COMPS'!$D$3&amp;" - "&amp;'MPLH COMPS'!$E$3,
IF(AND(BH84="CONVENTIONAL",$BI84&gt;='MPLH COMPS'!$B$4,$BI84&lt;='MPLH COMPS'!$C$4),'MPLH COMPS'!$D$4&amp;" - "&amp;'MPLH COMPS'!$E$4,
IF(AND(BH84="CONVENTIONAL",$BI84&gt;='MPLH COMPS'!$B$5,$BI84&lt;='MPLH COMPS'!$C$5),'MPLH COMPS'!$D$5&amp;" - "&amp;'MPLH COMPS'!$E$5,
IF(AND(BH84="CONVENTIONAL",$BI84&gt;='MPLH COMPS'!$B$6,$BI84&lt;='MPLH COMPS'!$C$6),'MPLH COMPS'!$D$6&amp;" - "&amp;'MPLH COMPS'!$E$6,
IF(AND(BH84="CONVENTIONAL",$BI84&gt;='MPLH COMPS'!$B$7,$BI84&lt;='MPLH COMPS'!$C$7),'MPLH COMPS'!$D$7&amp;" - "&amp;'MPLH COMPS'!$E$7,
IF(AND(BH84="CONVENTIONAL",$BI84&gt;='MPLH COMPS'!$B$8,$BI84&lt;='MPLH COMPS'!$C$8),'MPLH COMPS'!$D$8&amp;" - "&amp;'MPLH COMPS'!$E$8,
IF(AND(BH84="CONVENTIONAL",$BI84&gt;='MPLH COMPS'!$B$9,$BI84&lt;='MPLH COMPS'!$C$9),'MPLH COMPS'!$D$9&amp;" - "&amp;'MPLH COMPS'!$E$9,
IF(AND(BH84="CONVENTIONAL",$BI84&gt;='MPLH COMPS'!$B$10,$BI84&lt;='MPLH COMPS'!$C$10),'MPLH COMPS'!$D$10&amp;" - "&amp;'MPLH COMPS'!$E$10,
IF(AND(BH84="CONVENTIONAL",$BI84&gt;='MPLH COMPS'!$B$11,$BI84&lt;='MPLH COMPS'!$C$11),'MPLH COMPS'!$D$11&amp;" - "&amp;'MPLH COMPS'!$E$11,
IF(AND(BH84="CONVENTIONAL",$BI84&gt;='MPLH COMPS'!$B$12,$BI84&lt;='MPLH COMPS'!$C$12),'MPLH COMPS'!$D$12&amp;" - "&amp;'MPLH COMPS'!$E$12,
IF(AND(BH84="CONVENTIONAL",$BI84&gt;='MPLH COMPS'!$B$13,$BI84&lt;='MPLH COMPS'!$C$13),'MPLH COMPS'!$D$13&amp;" - "&amp;'MPLH COMPS'!$E$13,
IF(AND(BH84="CONVENIENCE",$BI84&gt;='MPLH COMPS'!$B$3,$BI84&lt;='MPLH COMPS'!$C$3),'MPLH COMPS'!$F$3&amp;" - "&amp;'MPLH COMPS'!$G$3,
IF(AND(BH84="CONVENIENCE",$BI84&gt;='MPLH COMPS'!$B$4,$BI84&lt;='MPLH COMPS'!$C$4),'MPLH COMPS'!$F$4&amp;" - "&amp;'MPLH COMPS'!$G$4,
IF(AND(BH84="CONVENIENCE",$BI84&gt;='MPLH COMPS'!$B$5,$BI84&lt;='MPLH COMPS'!$C$5),'MPLH COMPS'!$F$5&amp;" - "&amp;'MPLH COMPS'!$G$5,
IF(AND(BH84="CONVENIENCE",$BI84&gt;='MPLH COMPS'!$B$6,$BI84&lt;='MPLH COMPS'!$C$6),'MPLH COMPS'!$F$6&amp;" - "&amp;'MPLH COMPS'!$G$6,
IF(AND(BH84="CONVENIENCE",$BI84&gt;='MPLH COMPS'!$B$7,$BI84&lt;='MPLH COMPS'!$C$7),'MPLH COMPS'!$F$7&amp;" - "&amp;'MPLH COMPS'!$G$7,
IF(AND(BH84="CONVENIENCE",$BI84&gt;='MPLH COMPS'!$B$8,$BI84&lt;='MPLH COMPS'!$C$8),'MPLH COMPS'!$F$8&amp;" - "&amp;'MPLH COMPS'!$G$8,
IF(AND(BH84="CONVENIENCE",$BI84&gt;='MPLH COMPS'!$B$9,$BI84&lt;='MPLH COMPS'!$C$9),'MPLH COMPS'!$F$9&amp;" - "&amp;'MPLH COMPS'!$G$9,
IF(AND(BH84="CONVENIENCE",$BI84&gt;='MPLH COMPS'!$B$10,$BI84&lt;='MPLH COMPS'!$C$10),'MPLH COMPS'!$F$10&amp;" - "&amp;'MPLH COMPS'!$G$10,
IF(AND(BH84="CONVENIENCE",$BI84&gt;='MPLH COMPS'!$B$11,$BI84&lt;='MPLH COMPS'!$C$11),'MPLH COMPS'!$F$11&amp;" - "&amp;'MPLH COMPS'!$G$11,
IF(AND(BH84="CONVENIENCE",$BI84&gt;='MPLH COMPS'!$B$12,$BI84&lt;='MPLH COMPS'!$C$12),'MPLH COMPS'!$F$12&amp;" - "&amp;'MPLH COMPS'!$G$12,
IF(AND(BH84="CONVENIENCE",$BI84&gt;='MPLH COMPS'!$B$13,$BI84&lt;='MPLH COMPS'!$C$13),'MPLH COMPS'!$F$13&amp;" - "&amp;'MPLH COMPS'!$G$13,
""))))))))))))))))))))))</f>
        <v/>
      </c>
      <c r="BM84" s="31"/>
      <c r="BN84" s="113"/>
      <c r="BO84" s="115">
        <f t="shared" si="60"/>
        <v>0</v>
      </c>
      <c r="BP84" s="117">
        <f t="shared" si="61"/>
        <v>0</v>
      </c>
      <c r="BQ84" s="117">
        <f t="shared" si="62"/>
        <v>0</v>
      </c>
      <c r="BR84" s="116">
        <f t="shared" si="63"/>
        <v>0</v>
      </c>
      <c r="BS84" s="115">
        <f t="shared" si="64"/>
        <v>0</v>
      </c>
      <c r="BT84" s="117">
        <f t="shared" si="65"/>
        <v>0</v>
      </c>
      <c r="BU84" s="116">
        <f t="shared" si="66"/>
        <v>0</v>
      </c>
      <c r="BV84" s="115">
        <f t="shared" si="67"/>
        <v>0</v>
      </c>
      <c r="BW84" s="117">
        <f t="shared" si="68"/>
        <v>0</v>
      </c>
      <c r="BX84" s="116">
        <f t="shared" si="69"/>
        <v>0</v>
      </c>
      <c r="BY84" s="118">
        <f t="shared" si="73"/>
        <v>0</v>
      </c>
    </row>
    <row r="85" spans="1:77" ht="20.75" customHeight="1" x14ac:dyDescent="0.2">
      <c r="A85" s="74" t="s">
        <v>155</v>
      </c>
      <c r="B85" s="120" t="b">
        <v>0</v>
      </c>
      <c r="C85" s="75"/>
      <c r="D85" s="159">
        <f t="shared" si="70"/>
        <v>0</v>
      </c>
      <c r="E85" s="96"/>
      <c r="F85" s="76"/>
      <c r="G85" s="77"/>
      <c r="H85" s="77"/>
      <c r="I85" s="39">
        <f t="shared" si="71"/>
        <v>0</v>
      </c>
      <c r="J85" s="98">
        <f>IF($F85=0,0,IF($B85=FALSE,ROUND($F85/$I85,4),
IF(AND($B85=TRUE,C85=0,ROUND($F85/$I85,4)&gt;=0.4),MIN(1,ROUND(($F85/$I85)*'FEDERAL RATES (HIDDEN)'!$C$2,4)),
IF(AND($B85=TRUE,C85=0,ROUND($F85/$I85,4)&lt;0.4),ROUND($F85/$I85,4),
IF(ROUND((SUMIFS($F:$F,$B:$B,TRUE,$C:$C,$C85)/SUMIFS($I:$I,$B:$B,TRUE,$C:$C,$C85)),4)&gt;=0.4,
MIN(1,ROUND((SUMIFS($F:$F,$B:$B,TRUE,$C:$C,$C85)/SUMIFS($I:$I,$B:$B,TRUE,$C:$C,$C85))*'FEDERAL RATES (HIDDEN)'!$C$2,4)),
ROUND((SUMIFS($F:$F,$B:$B,TRUE,$C:$C,$C85)/SUMIFS($I:$I,$B:$B,TRUE,$C:$C,$C85)),4))))))</f>
        <v>0</v>
      </c>
      <c r="K85" s="89">
        <f t="shared" si="41"/>
        <v>0</v>
      </c>
      <c r="L85" s="99">
        <f t="shared" si="42"/>
        <v>0</v>
      </c>
      <c r="M85" s="68">
        <v>1</v>
      </c>
      <c r="N85" s="87">
        <f t="shared" si="40"/>
        <v>0</v>
      </c>
      <c r="O85" s="68"/>
      <c r="P85" s="38">
        <f t="shared" si="43"/>
        <v>0</v>
      </c>
      <c r="Q85" s="38">
        <f t="shared" si="44"/>
        <v>0</v>
      </c>
      <c r="R85" s="38">
        <f t="shared" si="45"/>
        <v>0</v>
      </c>
      <c r="S85" s="87">
        <f t="shared" si="46"/>
        <v>0</v>
      </c>
      <c r="T85" s="69"/>
      <c r="U85" s="38">
        <f t="shared" si="47"/>
        <v>0</v>
      </c>
      <c r="V85" s="38">
        <f t="shared" si="48"/>
        <v>0</v>
      </c>
      <c r="W85" s="38">
        <f t="shared" si="49"/>
        <v>0</v>
      </c>
      <c r="X85" s="87">
        <f t="shared" si="50"/>
        <v>0</v>
      </c>
      <c r="Y85" s="69"/>
      <c r="Z85" s="38">
        <f t="shared" si="51"/>
        <v>0</v>
      </c>
      <c r="AA85" s="38">
        <f t="shared" si="52"/>
        <v>0</v>
      </c>
      <c r="AB85" s="38">
        <f t="shared" si="53"/>
        <v>0</v>
      </c>
      <c r="AC85" s="87">
        <f t="shared" si="54"/>
        <v>0</v>
      </c>
      <c r="AD85" s="69"/>
      <c r="AE85" s="38">
        <f t="shared" si="55"/>
        <v>0</v>
      </c>
      <c r="AF85" s="38">
        <f t="shared" si="56"/>
        <v>0</v>
      </c>
      <c r="AG85" s="38">
        <f t="shared" si="57"/>
        <v>0</v>
      </c>
      <c r="AH85" s="87">
        <f t="shared" si="58"/>
        <v>0</v>
      </c>
      <c r="AI85" s="69"/>
      <c r="AJ85" s="39">
        <f t="shared" si="59"/>
        <v>0</v>
      </c>
      <c r="AK85" s="106"/>
      <c r="AL85" s="91"/>
      <c r="AM85" s="107"/>
      <c r="AN85" s="106"/>
      <c r="AO85" s="91"/>
      <c r="AP85" s="107"/>
      <c r="AQ85" s="106"/>
      <c r="AR85" s="91"/>
      <c r="AS85" s="107"/>
      <c r="AT85" s="106"/>
      <c r="AU85" s="91"/>
      <c r="AV85" s="107"/>
      <c r="AW85" s="106"/>
      <c r="AX85" s="107"/>
      <c r="AY85" s="106"/>
      <c r="AZ85" s="107"/>
      <c r="BA85" s="108"/>
      <c r="BB85" s="106"/>
      <c r="BC85" s="91"/>
      <c r="BD85" s="91"/>
      <c r="BE85" s="91"/>
      <c r="BF85" s="107"/>
      <c r="BG85" s="70"/>
      <c r="BH85" s="61"/>
      <c r="BI85" s="38">
        <f xml:space="preserve">
(P85*(2/3))+
(X85*(1/3))+
(AC85)+
(AH85)+
((AJ85)/(AZ85+'FEDERAL RATES (HIDDEN)'!$C$20))</f>
        <v>0</v>
      </c>
      <c r="BJ85" s="65"/>
      <c r="BK85" s="63">
        <f t="shared" si="72"/>
        <v>0</v>
      </c>
      <c r="BL85" s="88" t="str">
        <f>IF(AND(BH85="CONVENTIONAL",$BI85&gt;='MPLH COMPS'!$B$3,$BI85&lt;='MPLH COMPS'!$C$3),'MPLH COMPS'!$D$3&amp;" - "&amp;'MPLH COMPS'!$E$3,
IF(AND(BH85="CONVENTIONAL",$BI85&gt;='MPLH COMPS'!$B$4,$BI85&lt;='MPLH COMPS'!$C$4),'MPLH COMPS'!$D$4&amp;" - "&amp;'MPLH COMPS'!$E$4,
IF(AND(BH85="CONVENTIONAL",$BI85&gt;='MPLH COMPS'!$B$5,$BI85&lt;='MPLH COMPS'!$C$5),'MPLH COMPS'!$D$5&amp;" - "&amp;'MPLH COMPS'!$E$5,
IF(AND(BH85="CONVENTIONAL",$BI85&gt;='MPLH COMPS'!$B$6,$BI85&lt;='MPLH COMPS'!$C$6),'MPLH COMPS'!$D$6&amp;" - "&amp;'MPLH COMPS'!$E$6,
IF(AND(BH85="CONVENTIONAL",$BI85&gt;='MPLH COMPS'!$B$7,$BI85&lt;='MPLH COMPS'!$C$7),'MPLH COMPS'!$D$7&amp;" - "&amp;'MPLH COMPS'!$E$7,
IF(AND(BH85="CONVENTIONAL",$BI85&gt;='MPLH COMPS'!$B$8,$BI85&lt;='MPLH COMPS'!$C$8),'MPLH COMPS'!$D$8&amp;" - "&amp;'MPLH COMPS'!$E$8,
IF(AND(BH85="CONVENTIONAL",$BI85&gt;='MPLH COMPS'!$B$9,$BI85&lt;='MPLH COMPS'!$C$9),'MPLH COMPS'!$D$9&amp;" - "&amp;'MPLH COMPS'!$E$9,
IF(AND(BH85="CONVENTIONAL",$BI85&gt;='MPLH COMPS'!$B$10,$BI85&lt;='MPLH COMPS'!$C$10),'MPLH COMPS'!$D$10&amp;" - "&amp;'MPLH COMPS'!$E$10,
IF(AND(BH85="CONVENTIONAL",$BI85&gt;='MPLH COMPS'!$B$11,$BI85&lt;='MPLH COMPS'!$C$11),'MPLH COMPS'!$D$11&amp;" - "&amp;'MPLH COMPS'!$E$11,
IF(AND(BH85="CONVENTIONAL",$BI85&gt;='MPLH COMPS'!$B$12,$BI85&lt;='MPLH COMPS'!$C$12),'MPLH COMPS'!$D$12&amp;" - "&amp;'MPLH COMPS'!$E$12,
IF(AND(BH85="CONVENTIONAL",$BI85&gt;='MPLH COMPS'!$B$13,$BI85&lt;='MPLH COMPS'!$C$13),'MPLH COMPS'!$D$13&amp;" - "&amp;'MPLH COMPS'!$E$13,
IF(AND(BH85="CONVENIENCE",$BI85&gt;='MPLH COMPS'!$B$3,$BI85&lt;='MPLH COMPS'!$C$3),'MPLH COMPS'!$F$3&amp;" - "&amp;'MPLH COMPS'!$G$3,
IF(AND(BH85="CONVENIENCE",$BI85&gt;='MPLH COMPS'!$B$4,$BI85&lt;='MPLH COMPS'!$C$4),'MPLH COMPS'!$F$4&amp;" - "&amp;'MPLH COMPS'!$G$4,
IF(AND(BH85="CONVENIENCE",$BI85&gt;='MPLH COMPS'!$B$5,$BI85&lt;='MPLH COMPS'!$C$5),'MPLH COMPS'!$F$5&amp;" - "&amp;'MPLH COMPS'!$G$5,
IF(AND(BH85="CONVENIENCE",$BI85&gt;='MPLH COMPS'!$B$6,$BI85&lt;='MPLH COMPS'!$C$6),'MPLH COMPS'!$F$6&amp;" - "&amp;'MPLH COMPS'!$G$6,
IF(AND(BH85="CONVENIENCE",$BI85&gt;='MPLH COMPS'!$B$7,$BI85&lt;='MPLH COMPS'!$C$7),'MPLH COMPS'!$F$7&amp;" - "&amp;'MPLH COMPS'!$G$7,
IF(AND(BH85="CONVENIENCE",$BI85&gt;='MPLH COMPS'!$B$8,$BI85&lt;='MPLH COMPS'!$C$8),'MPLH COMPS'!$F$8&amp;" - "&amp;'MPLH COMPS'!$G$8,
IF(AND(BH85="CONVENIENCE",$BI85&gt;='MPLH COMPS'!$B$9,$BI85&lt;='MPLH COMPS'!$C$9),'MPLH COMPS'!$F$9&amp;" - "&amp;'MPLH COMPS'!$G$9,
IF(AND(BH85="CONVENIENCE",$BI85&gt;='MPLH COMPS'!$B$10,$BI85&lt;='MPLH COMPS'!$C$10),'MPLH COMPS'!$F$10&amp;" - "&amp;'MPLH COMPS'!$G$10,
IF(AND(BH85="CONVENIENCE",$BI85&gt;='MPLH COMPS'!$B$11,$BI85&lt;='MPLH COMPS'!$C$11),'MPLH COMPS'!$F$11&amp;" - "&amp;'MPLH COMPS'!$G$11,
IF(AND(BH85="CONVENIENCE",$BI85&gt;='MPLH COMPS'!$B$12,$BI85&lt;='MPLH COMPS'!$C$12),'MPLH COMPS'!$F$12&amp;" - "&amp;'MPLH COMPS'!$G$12,
IF(AND(BH85="CONVENIENCE",$BI85&gt;='MPLH COMPS'!$B$13,$BI85&lt;='MPLH COMPS'!$C$13),'MPLH COMPS'!$F$13&amp;" - "&amp;'MPLH COMPS'!$G$13,
""))))))))))))))))))))))</f>
        <v/>
      </c>
      <c r="BM85" s="31"/>
      <c r="BN85" s="113"/>
      <c r="BO85" s="115">
        <f t="shared" si="60"/>
        <v>0</v>
      </c>
      <c r="BP85" s="117">
        <f t="shared" si="61"/>
        <v>0</v>
      </c>
      <c r="BQ85" s="117">
        <f t="shared" si="62"/>
        <v>0</v>
      </c>
      <c r="BR85" s="116">
        <f t="shared" si="63"/>
        <v>0</v>
      </c>
      <c r="BS85" s="115">
        <f t="shared" si="64"/>
        <v>0</v>
      </c>
      <c r="BT85" s="117">
        <f t="shared" si="65"/>
        <v>0</v>
      </c>
      <c r="BU85" s="116">
        <f t="shared" si="66"/>
        <v>0</v>
      </c>
      <c r="BV85" s="115">
        <f t="shared" si="67"/>
        <v>0</v>
      </c>
      <c r="BW85" s="117">
        <f t="shared" si="68"/>
        <v>0</v>
      </c>
      <c r="BX85" s="116">
        <f t="shared" si="69"/>
        <v>0</v>
      </c>
      <c r="BY85" s="118">
        <f t="shared" si="73"/>
        <v>0</v>
      </c>
    </row>
    <row r="86" spans="1:77" ht="20.75" customHeight="1" x14ac:dyDescent="0.2">
      <c r="A86" s="74" t="s">
        <v>156</v>
      </c>
      <c r="B86" s="120" t="b">
        <v>0</v>
      </c>
      <c r="C86" s="75"/>
      <c r="D86" s="159">
        <f t="shared" si="70"/>
        <v>0</v>
      </c>
      <c r="E86" s="96"/>
      <c r="F86" s="76"/>
      <c r="G86" s="77"/>
      <c r="H86" s="77"/>
      <c r="I86" s="39">
        <f t="shared" si="71"/>
        <v>0</v>
      </c>
      <c r="J86" s="98">
        <f>IF($F86=0,0,IF($B86=FALSE,ROUND($F86/$I86,4),
IF(AND($B86=TRUE,C86=0,ROUND($F86/$I86,4)&gt;=0.4),MIN(1,ROUND(($F86/$I86)*'FEDERAL RATES (HIDDEN)'!$C$2,4)),
IF(AND($B86=TRUE,C86=0,ROUND($F86/$I86,4)&lt;0.4),ROUND($F86/$I86,4),
IF(ROUND((SUMIFS($F:$F,$B:$B,TRUE,$C:$C,$C86)/SUMIFS($I:$I,$B:$B,TRUE,$C:$C,$C86)),4)&gt;=0.4,
MIN(1,ROUND((SUMIFS($F:$F,$B:$B,TRUE,$C:$C,$C86)/SUMIFS($I:$I,$B:$B,TRUE,$C:$C,$C86))*'FEDERAL RATES (HIDDEN)'!$C$2,4)),
ROUND((SUMIFS($F:$F,$B:$B,TRUE,$C:$C,$C86)/SUMIFS($I:$I,$B:$B,TRUE,$C:$C,$C86)),4))))))</f>
        <v>0</v>
      </c>
      <c r="K86" s="89">
        <f t="shared" si="41"/>
        <v>0</v>
      </c>
      <c r="L86" s="99">
        <f t="shared" si="42"/>
        <v>0</v>
      </c>
      <c r="M86" s="68">
        <v>1</v>
      </c>
      <c r="N86" s="87">
        <f t="shared" si="40"/>
        <v>0</v>
      </c>
      <c r="O86" s="68"/>
      <c r="P86" s="38">
        <f t="shared" si="43"/>
        <v>0</v>
      </c>
      <c r="Q86" s="38">
        <f t="shared" si="44"/>
        <v>0</v>
      </c>
      <c r="R86" s="38">
        <f t="shared" si="45"/>
        <v>0</v>
      </c>
      <c r="S86" s="87">
        <f t="shared" si="46"/>
        <v>0</v>
      </c>
      <c r="T86" s="69"/>
      <c r="U86" s="38">
        <f t="shared" si="47"/>
        <v>0</v>
      </c>
      <c r="V86" s="38">
        <f t="shared" si="48"/>
        <v>0</v>
      </c>
      <c r="W86" s="38">
        <f t="shared" si="49"/>
        <v>0</v>
      </c>
      <c r="X86" s="87">
        <f t="shared" si="50"/>
        <v>0</v>
      </c>
      <c r="Y86" s="69"/>
      <c r="Z86" s="38">
        <f t="shared" si="51"/>
        <v>0</v>
      </c>
      <c r="AA86" s="38">
        <f t="shared" si="52"/>
        <v>0</v>
      </c>
      <c r="AB86" s="38">
        <f t="shared" si="53"/>
        <v>0</v>
      </c>
      <c r="AC86" s="87">
        <f t="shared" si="54"/>
        <v>0</v>
      </c>
      <c r="AD86" s="69"/>
      <c r="AE86" s="38">
        <f t="shared" si="55"/>
        <v>0</v>
      </c>
      <c r="AF86" s="38">
        <f t="shared" si="56"/>
        <v>0</v>
      </c>
      <c r="AG86" s="38">
        <f t="shared" si="57"/>
        <v>0</v>
      </c>
      <c r="AH86" s="87">
        <f t="shared" si="58"/>
        <v>0</v>
      </c>
      <c r="AI86" s="69"/>
      <c r="AJ86" s="39">
        <f t="shared" si="59"/>
        <v>0</v>
      </c>
      <c r="AK86" s="106"/>
      <c r="AL86" s="91"/>
      <c r="AM86" s="107"/>
      <c r="AN86" s="106"/>
      <c r="AO86" s="91"/>
      <c r="AP86" s="107"/>
      <c r="AQ86" s="106"/>
      <c r="AR86" s="91"/>
      <c r="AS86" s="107"/>
      <c r="AT86" s="106"/>
      <c r="AU86" s="91"/>
      <c r="AV86" s="107"/>
      <c r="AW86" s="106"/>
      <c r="AX86" s="107"/>
      <c r="AY86" s="106"/>
      <c r="AZ86" s="107"/>
      <c r="BA86" s="108"/>
      <c r="BB86" s="106"/>
      <c r="BC86" s="91"/>
      <c r="BD86" s="91"/>
      <c r="BE86" s="91"/>
      <c r="BF86" s="107"/>
      <c r="BG86" s="70"/>
      <c r="BH86" s="61"/>
      <c r="BI86" s="38">
        <f xml:space="preserve">
(P86*(2/3))+
(X86*(1/3))+
(AC86)+
(AH86)+
((AJ86)/(AZ86+'FEDERAL RATES (HIDDEN)'!$C$20))</f>
        <v>0</v>
      </c>
      <c r="BJ86" s="65"/>
      <c r="BK86" s="63">
        <f t="shared" si="72"/>
        <v>0</v>
      </c>
      <c r="BL86" s="88" t="str">
        <f>IF(AND(BH86="CONVENTIONAL",$BI86&gt;='MPLH COMPS'!$B$3,$BI86&lt;='MPLH COMPS'!$C$3),'MPLH COMPS'!$D$3&amp;" - "&amp;'MPLH COMPS'!$E$3,
IF(AND(BH86="CONVENTIONAL",$BI86&gt;='MPLH COMPS'!$B$4,$BI86&lt;='MPLH COMPS'!$C$4),'MPLH COMPS'!$D$4&amp;" - "&amp;'MPLH COMPS'!$E$4,
IF(AND(BH86="CONVENTIONAL",$BI86&gt;='MPLH COMPS'!$B$5,$BI86&lt;='MPLH COMPS'!$C$5),'MPLH COMPS'!$D$5&amp;" - "&amp;'MPLH COMPS'!$E$5,
IF(AND(BH86="CONVENTIONAL",$BI86&gt;='MPLH COMPS'!$B$6,$BI86&lt;='MPLH COMPS'!$C$6),'MPLH COMPS'!$D$6&amp;" - "&amp;'MPLH COMPS'!$E$6,
IF(AND(BH86="CONVENTIONAL",$BI86&gt;='MPLH COMPS'!$B$7,$BI86&lt;='MPLH COMPS'!$C$7),'MPLH COMPS'!$D$7&amp;" - "&amp;'MPLH COMPS'!$E$7,
IF(AND(BH86="CONVENTIONAL",$BI86&gt;='MPLH COMPS'!$B$8,$BI86&lt;='MPLH COMPS'!$C$8),'MPLH COMPS'!$D$8&amp;" - "&amp;'MPLH COMPS'!$E$8,
IF(AND(BH86="CONVENTIONAL",$BI86&gt;='MPLH COMPS'!$B$9,$BI86&lt;='MPLH COMPS'!$C$9),'MPLH COMPS'!$D$9&amp;" - "&amp;'MPLH COMPS'!$E$9,
IF(AND(BH86="CONVENTIONAL",$BI86&gt;='MPLH COMPS'!$B$10,$BI86&lt;='MPLH COMPS'!$C$10),'MPLH COMPS'!$D$10&amp;" - "&amp;'MPLH COMPS'!$E$10,
IF(AND(BH86="CONVENTIONAL",$BI86&gt;='MPLH COMPS'!$B$11,$BI86&lt;='MPLH COMPS'!$C$11),'MPLH COMPS'!$D$11&amp;" - "&amp;'MPLH COMPS'!$E$11,
IF(AND(BH86="CONVENTIONAL",$BI86&gt;='MPLH COMPS'!$B$12,$BI86&lt;='MPLH COMPS'!$C$12),'MPLH COMPS'!$D$12&amp;" - "&amp;'MPLH COMPS'!$E$12,
IF(AND(BH86="CONVENTIONAL",$BI86&gt;='MPLH COMPS'!$B$13,$BI86&lt;='MPLH COMPS'!$C$13),'MPLH COMPS'!$D$13&amp;" - "&amp;'MPLH COMPS'!$E$13,
IF(AND(BH86="CONVENIENCE",$BI86&gt;='MPLH COMPS'!$B$3,$BI86&lt;='MPLH COMPS'!$C$3),'MPLH COMPS'!$F$3&amp;" - "&amp;'MPLH COMPS'!$G$3,
IF(AND(BH86="CONVENIENCE",$BI86&gt;='MPLH COMPS'!$B$4,$BI86&lt;='MPLH COMPS'!$C$4),'MPLH COMPS'!$F$4&amp;" - "&amp;'MPLH COMPS'!$G$4,
IF(AND(BH86="CONVENIENCE",$BI86&gt;='MPLH COMPS'!$B$5,$BI86&lt;='MPLH COMPS'!$C$5),'MPLH COMPS'!$F$5&amp;" - "&amp;'MPLH COMPS'!$G$5,
IF(AND(BH86="CONVENIENCE",$BI86&gt;='MPLH COMPS'!$B$6,$BI86&lt;='MPLH COMPS'!$C$6),'MPLH COMPS'!$F$6&amp;" - "&amp;'MPLH COMPS'!$G$6,
IF(AND(BH86="CONVENIENCE",$BI86&gt;='MPLH COMPS'!$B$7,$BI86&lt;='MPLH COMPS'!$C$7),'MPLH COMPS'!$F$7&amp;" - "&amp;'MPLH COMPS'!$G$7,
IF(AND(BH86="CONVENIENCE",$BI86&gt;='MPLH COMPS'!$B$8,$BI86&lt;='MPLH COMPS'!$C$8),'MPLH COMPS'!$F$8&amp;" - "&amp;'MPLH COMPS'!$G$8,
IF(AND(BH86="CONVENIENCE",$BI86&gt;='MPLH COMPS'!$B$9,$BI86&lt;='MPLH COMPS'!$C$9),'MPLH COMPS'!$F$9&amp;" - "&amp;'MPLH COMPS'!$G$9,
IF(AND(BH86="CONVENIENCE",$BI86&gt;='MPLH COMPS'!$B$10,$BI86&lt;='MPLH COMPS'!$C$10),'MPLH COMPS'!$F$10&amp;" - "&amp;'MPLH COMPS'!$G$10,
IF(AND(BH86="CONVENIENCE",$BI86&gt;='MPLH COMPS'!$B$11,$BI86&lt;='MPLH COMPS'!$C$11),'MPLH COMPS'!$F$11&amp;" - "&amp;'MPLH COMPS'!$G$11,
IF(AND(BH86="CONVENIENCE",$BI86&gt;='MPLH COMPS'!$B$12,$BI86&lt;='MPLH COMPS'!$C$12),'MPLH COMPS'!$F$12&amp;" - "&amp;'MPLH COMPS'!$G$12,
IF(AND(BH86="CONVENIENCE",$BI86&gt;='MPLH COMPS'!$B$13,$BI86&lt;='MPLH COMPS'!$C$13),'MPLH COMPS'!$F$13&amp;" - "&amp;'MPLH COMPS'!$G$13,
""))))))))))))))))))))))</f>
        <v/>
      </c>
      <c r="BM86" s="31"/>
      <c r="BN86" s="113"/>
      <c r="BO86" s="115">
        <f t="shared" si="60"/>
        <v>0</v>
      </c>
      <c r="BP86" s="117">
        <f t="shared" si="61"/>
        <v>0</v>
      </c>
      <c r="BQ86" s="117">
        <f t="shared" si="62"/>
        <v>0</v>
      </c>
      <c r="BR86" s="116">
        <f t="shared" si="63"/>
        <v>0</v>
      </c>
      <c r="BS86" s="115">
        <f t="shared" si="64"/>
        <v>0</v>
      </c>
      <c r="BT86" s="117">
        <f t="shared" si="65"/>
        <v>0</v>
      </c>
      <c r="BU86" s="116">
        <f t="shared" si="66"/>
        <v>0</v>
      </c>
      <c r="BV86" s="115">
        <f t="shared" si="67"/>
        <v>0</v>
      </c>
      <c r="BW86" s="117">
        <f t="shared" si="68"/>
        <v>0</v>
      </c>
      <c r="BX86" s="116">
        <f t="shared" si="69"/>
        <v>0</v>
      </c>
      <c r="BY86" s="118">
        <f t="shared" si="73"/>
        <v>0</v>
      </c>
    </row>
    <row r="87" spans="1:77" ht="20.75" customHeight="1" x14ac:dyDescent="0.2">
      <c r="A87" s="74" t="s">
        <v>157</v>
      </c>
      <c r="B87" s="120" t="b">
        <v>0</v>
      </c>
      <c r="C87" s="75"/>
      <c r="D87" s="159">
        <f t="shared" si="70"/>
        <v>0</v>
      </c>
      <c r="E87" s="96"/>
      <c r="F87" s="76"/>
      <c r="G87" s="77"/>
      <c r="H87" s="77"/>
      <c r="I87" s="39">
        <f t="shared" si="71"/>
        <v>0</v>
      </c>
      <c r="J87" s="98">
        <f>IF($F87=0,0,IF($B87=FALSE,ROUND($F87/$I87,4),
IF(AND($B87=TRUE,C87=0,ROUND($F87/$I87,4)&gt;=0.4),MIN(1,ROUND(($F87/$I87)*'FEDERAL RATES (HIDDEN)'!$C$2,4)),
IF(AND($B87=TRUE,C87=0,ROUND($F87/$I87,4)&lt;0.4),ROUND($F87/$I87,4),
IF(ROUND((SUMIFS($F:$F,$B:$B,TRUE,$C:$C,$C87)/SUMIFS($I:$I,$B:$B,TRUE,$C:$C,$C87)),4)&gt;=0.4,
MIN(1,ROUND((SUMIFS($F:$F,$B:$B,TRUE,$C:$C,$C87)/SUMIFS($I:$I,$B:$B,TRUE,$C:$C,$C87))*'FEDERAL RATES (HIDDEN)'!$C$2,4)),
ROUND((SUMIFS($F:$F,$B:$B,TRUE,$C:$C,$C87)/SUMIFS($I:$I,$B:$B,TRUE,$C:$C,$C87)),4))))))</f>
        <v>0</v>
      </c>
      <c r="K87" s="89">
        <f t="shared" si="41"/>
        <v>0</v>
      </c>
      <c r="L87" s="99">
        <f t="shared" si="42"/>
        <v>0</v>
      </c>
      <c r="M87" s="68">
        <v>1</v>
      </c>
      <c r="N87" s="87">
        <f t="shared" si="40"/>
        <v>0</v>
      </c>
      <c r="O87" s="68"/>
      <c r="P87" s="38">
        <f t="shared" si="43"/>
        <v>0</v>
      </c>
      <c r="Q87" s="38">
        <f t="shared" si="44"/>
        <v>0</v>
      </c>
      <c r="R87" s="38">
        <f t="shared" si="45"/>
        <v>0</v>
      </c>
      <c r="S87" s="87">
        <f t="shared" si="46"/>
        <v>0</v>
      </c>
      <c r="T87" s="69"/>
      <c r="U87" s="38">
        <f t="shared" si="47"/>
        <v>0</v>
      </c>
      <c r="V87" s="38">
        <f t="shared" si="48"/>
        <v>0</v>
      </c>
      <c r="W87" s="38">
        <f t="shared" si="49"/>
        <v>0</v>
      </c>
      <c r="X87" s="87">
        <f t="shared" si="50"/>
        <v>0</v>
      </c>
      <c r="Y87" s="69"/>
      <c r="Z87" s="38">
        <f t="shared" si="51"/>
        <v>0</v>
      </c>
      <c r="AA87" s="38">
        <f t="shared" si="52"/>
        <v>0</v>
      </c>
      <c r="AB87" s="38">
        <f t="shared" si="53"/>
        <v>0</v>
      </c>
      <c r="AC87" s="87">
        <f t="shared" si="54"/>
        <v>0</v>
      </c>
      <c r="AD87" s="69"/>
      <c r="AE87" s="38">
        <f t="shared" si="55"/>
        <v>0</v>
      </c>
      <c r="AF87" s="38">
        <f t="shared" si="56"/>
        <v>0</v>
      </c>
      <c r="AG87" s="38">
        <f t="shared" si="57"/>
        <v>0</v>
      </c>
      <c r="AH87" s="87">
        <f t="shared" si="58"/>
        <v>0</v>
      </c>
      <c r="AI87" s="69"/>
      <c r="AJ87" s="39">
        <f t="shared" si="59"/>
        <v>0</v>
      </c>
      <c r="AK87" s="106"/>
      <c r="AL87" s="91"/>
      <c r="AM87" s="107"/>
      <c r="AN87" s="106"/>
      <c r="AO87" s="91"/>
      <c r="AP87" s="107"/>
      <c r="AQ87" s="106"/>
      <c r="AR87" s="91"/>
      <c r="AS87" s="107"/>
      <c r="AT87" s="106"/>
      <c r="AU87" s="91"/>
      <c r="AV87" s="107"/>
      <c r="AW87" s="106"/>
      <c r="AX87" s="107"/>
      <c r="AY87" s="106"/>
      <c r="AZ87" s="107"/>
      <c r="BA87" s="108"/>
      <c r="BB87" s="106"/>
      <c r="BC87" s="91"/>
      <c r="BD87" s="91"/>
      <c r="BE87" s="91"/>
      <c r="BF87" s="107"/>
      <c r="BG87" s="70"/>
      <c r="BH87" s="61"/>
      <c r="BI87" s="38">
        <f xml:space="preserve">
(P87*(2/3))+
(X87*(1/3))+
(AC87)+
(AH87)+
((AJ87)/(AZ87+'FEDERAL RATES (HIDDEN)'!$C$20))</f>
        <v>0</v>
      </c>
      <c r="BJ87" s="65"/>
      <c r="BK87" s="63">
        <f t="shared" si="72"/>
        <v>0</v>
      </c>
      <c r="BL87" s="88" t="str">
        <f>IF(AND(BH87="CONVENTIONAL",$BI87&gt;='MPLH COMPS'!$B$3,$BI87&lt;='MPLH COMPS'!$C$3),'MPLH COMPS'!$D$3&amp;" - "&amp;'MPLH COMPS'!$E$3,
IF(AND(BH87="CONVENTIONAL",$BI87&gt;='MPLH COMPS'!$B$4,$BI87&lt;='MPLH COMPS'!$C$4),'MPLH COMPS'!$D$4&amp;" - "&amp;'MPLH COMPS'!$E$4,
IF(AND(BH87="CONVENTIONAL",$BI87&gt;='MPLH COMPS'!$B$5,$BI87&lt;='MPLH COMPS'!$C$5),'MPLH COMPS'!$D$5&amp;" - "&amp;'MPLH COMPS'!$E$5,
IF(AND(BH87="CONVENTIONAL",$BI87&gt;='MPLH COMPS'!$B$6,$BI87&lt;='MPLH COMPS'!$C$6),'MPLH COMPS'!$D$6&amp;" - "&amp;'MPLH COMPS'!$E$6,
IF(AND(BH87="CONVENTIONAL",$BI87&gt;='MPLH COMPS'!$B$7,$BI87&lt;='MPLH COMPS'!$C$7),'MPLH COMPS'!$D$7&amp;" - "&amp;'MPLH COMPS'!$E$7,
IF(AND(BH87="CONVENTIONAL",$BI87&gt;='MPLH COMPS'!$B$8,$BI87&lt;='MPLH COMPS'!$C$8),'MPLH COMPS'!$D$8&amp;" - "&amp;'MPLH COMPS'!$E$8,
IF(AND(BH87="CONVENTIONAL",$BI87&gt;='MPLH COMPS'!$B$9,$BI87&lt;='MPLH COMPS'!$C$9),'MPLH COMPS'!$D$9&amp;" - "&amp;'MPLH COMPS'!$E$9,
IF(AND(BH87="CONVENTIONAL",$BI87&gt;='MPLH COMPS'!$B$10,$BI87&lt;='MPLH COMPS'!$C$10),'MPLH COMPS'!$D$10&amp;" - "&amp;'MPLH COMPS'!$E$10,
IF(AND(BH87="CONVENTIONAL",$BI87&gt;='MPLH COMPS'!$B$11,$BI87&lt;='MPLH COMPS'!$C$11),'MPLH COMPS'!$D$11&amp;" - "&amp;'MPLH COMPS'!$E$11,
IF(AND(BH87="CONVENTIONAL",$BI87&gt;='MPLH COMPS'!$B$12,$BI87&lt;='MPLH COMPS'!$C$12),'MPLH COMPS'!$D$12&amp;" - "&amp;'MPLH COMPS'!$E$12,
IF(AND(BH87="CONVENTIONAL",$BI87&gt;='MPLH COMPS'!$B$13,$BI87&lt;='MPLH COMPS'!$C$13),'MPLH COMPS'!$D$13&amp;" - "&amp;'MPLH COMPS'!$E$13,
IF(AND(BH87="CONVENIENCE",$BI87&gt;='MPLH COMPS'!$B$3,$BI87&lt;='MPLH COMPS'!$C$3),'MPLH COMPS'!$F$3&amp;" - "&amp;'MPLH COMPS'!$G$3,
IF(AND(BH87="CONVENIENCE",$BI87&gt;='MPLH COMPS'!$B$4,$BI87&lt;='MPLH COMPS'!$C$4),'MPLH COMPS'!$F$4&amp;" - "&amp;'MPLH COMPS'!$G$4,
IF(AND(BH87="CONVENIENCE",$BI87&gt;='MPLH COMPS'!$B$5,$BI87&lt;='MPLH COMPS'!$C$5),'MPLH COMPS'!$F$5&amp;" - "&amp;'MPLH COMPS'!$G$5,
IF(AND(BH87="CONVENIENCE",$BI87&gt;='MPLH COMPS'!$B$6,$BI87&lt;='MPLH COMPS'!$C$6),'MPLH COMPS'!$F$6&amp;" - "&amp;'MPLH COMPS'!$G$6,
IF(AND(BH87="CONVENIENCE",$BI87&gt;='MPLH COMPS'!$B$7,$BI87&lt;='MPLH COMPS'!$C$7),'MPLH COMPS'!$F$7&amp;" - "&amp;'MPLH COMPS'!$G$7,
IF(AND(BH87="CONVENIENCE",$BI87&gt;='MPLH COMPS'!$B$8,$BI87&lt;='MPLH COMPS'!$C$8),'MPLH COMPS'!$F$8&amp;" - "&amp;'MPLH COMPS'!$G$8,
IF(AND(BH87="CONVENIENCE",$BI87&gt;='MPLH COMPS'!$B$9,$BI87&lt;='MPLH COMPS'!$C$9),'MPLH COMPS'!$F$9&amp;" - "&amp;'MPLH COMPS'!$G$9,
IF(AND(BH87="CONVENIENCE",$BI87&gt;='MPLH COMPS'!$B$10,$BI87&lt;='MPLH COMPS'!$C$10),'MPLH COMPS'!$F$10&amp;" - "&amp;'MPLH COMPS'!$G$10,
IF(AND(BH87="CONVENIENCE",$BI87&gt;='MPLH COMPS'!$B$11,$BI87&lt;='MPLH COMPS'!$C$11),'MPLH COMPS'!$F$11&amp;" - "&amp;'MPLH COMPS'!$G$11,
IF(AND(BH87="CONVENIENCE",$BI87&gt;='MPLH COMPS'!$B$12,$BI87&lt;='MPLH COMPS'!$C$12),'MPLH COMPS'!$F$12&amp;" - "&amp;'MPLH COMPS'!$G$12,
IF(AND(BH87="CONVENIENCE",$BI87&gt;='MPLH COMPS'!$B$13,$BI87&lt;='MPLH COMPS'!$C$13),'MPLH COMPS'!$F$13&amp;" - "&amp;'MPLH COMPS'!$G$13,
""))))))))))))))))))))))</f>
        <v/>
      </c>
      <c r="BM87" s="31"/>
      <c r="BN87" s="113"/>
      <c r="BO87" s="115">
        <f t="shared" si="60"/>
        <v>0</v>
      </c>
      <c r="BP87" s="117">
        <f t="shared" si="61"/>
        <v>0</v>
      </c>
      <c r="BQ87" s="117">
        <f t="shared" si="62"/>
        <v>0</v>
      </c>
      <c r="BR87" s="116">
        <f t="shared" si="63"/>
        <v>0</v>
      </c>
      <c r="BS87" s="115">
        <f t="shared" si="64"/>
        <v>0</v>
      </c>
      <c r="BT87" s="117">
        <f t="shared" si="65"/>
        <v>0</v>
      </c>
      <c r="BU87" s="116">
        <f t="shared" si="66"/>
        <v>0</v>
      </c>
      <c r="BV87" s="115">
        <f t="shared" si="67"/>
        <v>0</v>
      </c>
      <c r="BW87" s="117">
        <f t="shared" si="68"/>
        <v>0</v>
      </c>
      <c r="BX87" s="116">
        <f t="shared" si="69"/>
        <v>0</v>
      </c>
      <c r="BY87" s="118">
        <f t="shared" si="73"/>
        <v>0</v>
      </c>
    </row>
    <row r="88" spans="1:77" ht="20.75" customHeight="1" x14ac:dyDescent="0.2">
      <c r="A88" s="74" t="s">
        <v>158</v>
      </c>
      <c r="B88" s="120" t="b">
        <v>0</v>
      </c>
      <c r="C88" s="75"/>
      <c r="D88" s="159">
        <f t="shared" si="70"/>
        <v>0</v>
      </c>
      <c r="E88" s="96"/>
      <c r="F88" s="76"/>
      <c r="G88" s="77"/>
      <c r="H88" s="77"/>
      <c r="I88" s="39">
        <f t="shared" si="71"/>
        <v>0</v>
      </c>
      <c r="J88" s="98">
        <f>IF($F88=0,0,IF($B88=FALSE,ROUND($F88/$I88,4),
IF(AND($B88=TRUE,C88=0,ROUND($F88/$I88,4)&gt;=0.4),MIN(1,ROUND(($F88/$I88)*'FEDERAL RATES (HIDDEN)'!$C$2,4)),
IF(AND($B88=TRUE,C88=0,ROUND($F88/$I88,4)&lt;0.4),ROUND($F88/$I88,4),
IF(ROUND((SUMIFS($F:$F,$B:$B,TRUE,$C:$C,$C88)/SUMIFS($I:$I,$B:$B,TRUE,$C:$C,$C88)),4)&gt;=0.4,
MIN(1,ROUND((SUMIFS($F:$F,$B:$B,TRUE,$C:$C,$C88)/SUMIFS($I:$I,$B:$B,TRUE,$C:$C,$C88))*'FEDERAL RATES (HIDDEN)'!$C$2,4)),
ROUND((SUMIFS($F:$F,$B:$B,TRUE,$C:$C,$C88)/SUMIFS($I:$I,$B:$B,TRUE,$C:$C,$C88)),4))))))</f>
        <v>0</v>
      </c>
      <c r="K88" s="89">
        <f t="shared" si="41"/>
        <v>0</v>
      </c>
      <c r="L88" s="99">
        <f t="shared" si="42"/>
        <v>0</v>
      </c>
      <c r="M88" s="68">
        <v>1</v>
      </c>
      <c r="N88" s="87">
        <f t="shared" si="40"/>
        <v>0</v>
      </c>
      <c r="O88" s="68"/>
      <c r="P88" s="38">
        <f t="shared" si="43"/>
        <v>0</v>
      </c>
      <c r="Q88" s="38">
        <f t="shared" si="44"/>
        <v>0</v>
      </c>
      <c r="R88" s="38">
        <f t="shared" si="45"/>
        <v>0</v>
      </c>
      <c r="S88" s="87">
        <f t="shared" si="46"/>
        <v>0</v>
      </c>
      <c r="T88" s="69"/>
      <c r="U88" s="38">
        <f t="shared" si="47"/>
        <v>0</v>
      </c>
      <c r="V88" s="38">
        <f t="shared" si="48"/>
        <v>0</v>
      </c>
      <c r="W88" s="38">
        <f t="shared" si="49"/>
        <v>0</v>
      </c>
      <c r="X88" s="87">
        <f t="shared" si="50"/>
        <v>0</v>
      </c>
      <c r="Y88" s="69"/>
      <c r="Z88" s="38">
        <f t="shared" si="51"/>
        <v>0</v>
      </c>
      <c r="AA88" s="38">
        <f t="shared" si="52"/>
        <v>0</v>
      </c>
      <c r="AB88" s="38">
        <f t="shared" si="53"/>
        <v>0</v>
      </c>
      <c r="AC88" s="87">
        <f t="shared" si="54"/>
        <v>0</v>
      </c>
      <c r="AD88" s="69"/>
      <c r="AE88" s="38">
        <f t="shared" si="55"/>
        <v>0</v>
      </c>
      <c r="AF88" s="38">
        <f t="shared" si="56"/>
        <v>0</v>
      </c>
      <c r="AG88" s="38">
        <f t="shared" si="57"/>
        <v>0</v>
      </c>
      <c r="AH88" s="87">
        <f t="shared" si="58"/>
        <v>0</v>
      </c>
      <c r="AI88" s="69"/>
      <c r="AJ88" s="39">
        <f t="shared" si="59"/>
        <v>0</v>
      </c>
      <c r="AK88" s="106"/>
      <c r="AL88" s="91"/>
      <c r="AM88" s="107"/>
      <c r="AN88" s="106"/>
      <c r="AO88" s="91"/>
      <c r="AP88" s="107"/>
      <c r="AQ88" s="106"/>
      <c r="AR88" s="91"/>
      <c r="AS88" s="107"/>
      <c r="AT88" s="106"/>
      <c r="AU88" s="91"/>
      <c r="AV88" s="107"/>
      <c r="AW88" s="106"/>
      <c r="AX88" s="107"/>
      <c r="AY88" s="106"/>
      <c r="AZ88" s="107"/>
      <c r="BA88" s="108"/>
      <c r="BB88" s="106"/>
      <c r="BC88" s="91"/>
      <c r="BD88" s="91"/>
      <c r="BE88" s="91"/>
      <c r="BF88" s="107"/>
      <c r="BG88" s="70"/>
      <c r="BH88" s="61"/>
      <c r="BI88" s="38">
        <f xml:space="preserve">
(P88*(2/3))+
(X88*(1/3))+
(AC88)+
(AH88)+
((AJ88)/(AZ88+'FEDERAL RATES (HIDDEN)'!$C$20))</f>
        <v>0</v>
      </c>
      <c r="BJ88" s="65"/>
      <c r="BK88" s="63">
        <f t="shared" si="72"/>
        <v>0</v>
      </c>
      <c r="BL88" s="88" t="str">
        <f>IF(AND(BH88="CONVENTIONAL",$BI88&gt;='MPLH COMPS'!$B$3,$BI88&lt;='MPLH COMPS'!$C$3),'MPLH COMPS'!$D$3&amp;" - "&amp;'MPLH COMPS'!$E$3,
IF(AND(BH88="CONVENTIONAL",$BI88&gt;='MPLH COMPS'!$B$4,$BI88&lt;='MPLH COMPS'!$C$4),'MPLH COMPS'!$D$4&amp;" - "&amp;'MPLH COMPS'!$E$4,
IF(AND(BH88="CONVENTIONAL",$BI88&gt;='MPLH COMPS'!$B$5,$BI88&lt;='MPLH COMPS'!$C$5),'MPLH COMPS'!$D$5&amp;" - "&amp;'MPLH COMPS'!$E$5,
IF(AND(BH88="CONVENTIONAL",$BI88&gt;='MPLH COMPS'!$B$6,$BI88&lt;='MPLH COMPS'!$C$6),'MPLH COMPS'!$D$6&amp;" - "&amp;'MPLH COMPS'!$E$6,
IF(AND(BH88="CONVENTIONAL",$BI88&gt;='MPLH COMPS'!$B$7,$BI88&lt;='MPLH COMPS'!$C$7),'MPLH COMPS'!$D$7&amp;" - "&amp;'MPLH COMPS'!$E$7,
IF(AND(BH88="CONVENTIONAL",$BI88&gt;='MPLH COMPS'!$B$8,$BI88&lt;='MPLH COMPS'!$C$8),'MPLH COMPS'!$D$8&amp;" - "&amp;'MPLH COMPS'!$E$8,
IF(AND(BH88="CONVENTIONAL",$BI88&gt;='MPLH COMPS'!$B$9,$BI88&lt;='MPLH COMPS'!$C$9),'MPLH COMPS'!$D$9&amp;" - "&amp;'MPLH COMPS'!$E$9,
IF(AND(BH88="CONVENTIONAL",$BI88&gt;='MPLH COMPS'!$B$10,$BI88&lt;='MPLH COMPS'!$C$10),'MPLH COMPS'!$D$10&amp;" - "&amp;'MPLH COMPS'!$E$10,
IF(AND(BH88="CONVENTIONAL",$BI88&gt;='MPLH COMPS'!$B$11,$BI88&lt;='MPLH COMPS'!$C$11),'MPLH COMPS'!$D$11&amp;" - "&amp;'MPLH COMPS'!$E$11,
IF(AND(BH88="CONVENTIONAL",$BI88&gt;='MPLH COMPS'!$B$12,$BI88&lt;='MPLH COMPS'!$C$12),'MPLH COMPS'!$D$12&amp;" - "&amp;'MPLH COMPS'!$E$12,
IF(AND(BH88="CONVENTIONAL",$BI88&gt;='MPLH COMPS'!$B$13,$BI88&lt;='MPLH COMPS'!$C$13),'MPLH COMPS'!$D$13&amp;" - "&amp;'MPLH COMPS'!$E$13,
IF(AND(BH88="CONVENIENCE",$BI88&gt;='MPLH COMPS'!$B$3,$BI88&lt;='MPLH COMPS'!$C$3),'MPLH COMPS'!$F$3&amp;" - "&amp;'MPLH COMPS'!$G$3,
IF(AND(BH88="CONVENIENCE",$BI88&gt;='MPLH COMPS'!$B$4,$BI88&lt;='MPLH COMPS'!$C$4),'MPLH COMPS'!$F$4&amp;" - "&amp;'MPLH COMPS'!$G$4,
IF(AND(BH88="CONVENIENCE",$BI88&gt;='MPLH COMPS'!$B$5,$BI88&lt;='MPLH COMPS'!$C$5),'MPLH COMPS'!$F$5&amp;" - "&amp;'MPLH COMPS'!$G$5,
IF(AND(BH88="CONVENIENCE",$BI88&gt;='MPLH COMPS'!$B$6,$BI88&lt;='MPLH COMPS'!$C$6),'MPLH COMPS'!$F$6&amp;" - "&amp;'MPLH COMPS'!$G$6,
IF(AND(BH88="CONVENIENCE",$BI88&gt;='MPLH COMPS'!$B$7,$BI88&lt;='MPLH COMPS'!$C$7),'MPLH COMPS'!$F$7&amp;" - "&amp;'MPLH COMPS'!$G$7,
IF(AND(BH88="CONVENIENCE",$BI88&gt;='MPLH COMPS'!$B$8,$BI88&lt;='MPLH COMPS'!$C$8),'MPLH COMPS'!$F$8&amp;" - "&amp;'MPLH COMPS'!$G$8,
IF(AND(BH88="CONVENIENCE",$BI88&gt;='MPLH COMPS'!$B$9,$BI88&lt;='MPLH COMPS'!$C$9),'MPLH COMPS'!$F$9&amp;" - "&amp;'MPLH COMPS'!$G$9,
IF(AND(BH88="CONVENIENCE",$BI88&gt;='MPLH COMPS'!$B$10,$BI88&lt;='MPLH COMPS'!$C$10),'MPLH COMPS'!$F$10&amp;" - "&amp;'MPLH COMPS'!$G$10,
IF(AND(BH88="CONVENIENCE",$BI88&gt;='MPLH COMPS'!$B$11,$BI88&lt;='MPLH COMPS'!$C$11),'MPLH COMPS'!$F$11&amp;" - "&amp;'MPLH COMPS'!$G$11,
IF(AND(BH88="CONVENIENCE",$BI88&gt;='MPLH COMPS'!$B$12,$BI88&lt;='MPLH COMPS'!$C$12),'MPLH COMPS'!$F$12&amp;" - "&amp;'MPLH COMPS'!$G$12,
IF(AND(BH88="CONVENIENCE",$BI88&gt;='MPLH COMPS'!$B$13,$BI88&lt;='MPLH COMPS'!$C$13),'MPLH COMPS'!$F$13&amp;" - "&amp;'MPLH COMPS'!$G$13,
""))))))))))))))))))))))</f>
        <v/>
      </c>
      <c r="BM88" s="31"/>
      <c r="BN88" s="113"/>
      <c r="BO88" s="115">
        <f t="shared" si="60"/>
        <v>0</v>
      </c>
      <c r="BP88" s="117">
        <f t="shared" si="61"/>
        <v>0</v>
      </c>
      <c r="BQ88" s="117">
        <f t="shared" si="62"/>
        <v>0</v>
      </c>
      <c r="BR88" s="116">
        <f t="shared" si="63"/>
        <v>0</v>
      </c>
      <c r="BS88" s="115">
        <f t="shared" si="64"/>
        <v>0</v>
      </c>
      <c r="BT88" s="117">
        <f t="shared" si="65"/>
        <v>0</v>
      </c>
      <c r="BU88" s="116">
        <f t="shared" si="66"/>
        <v>0</v>
      </c>
      <c r="BV88" s="115">
        <f t="shared" si="67"/>
        <v>0</v>
      </c>
      <c r="BW88" s="117">
        <f t="shared" si="68"/>
        <v>0</v>
      </c>
      <c r="BX88" s="116">
        <f t="shared" si="69"/>
        <v>0</v>
      </c>
      <c r="BY88" s="118">
        <f t="shared" si="73"/>
        <v>0</v>
      </c>
    </row>
    <row r="89" spans="1:77" ht="20.75" customHeight="1" x14ac:dyDescent="0.2">
      <c r="A89" s="74" t="s">
        <v>159</v>
      </c>
      <c r="B89" s="120" t="b">
        <v>0</v>
      </c>
      <c r="C89" s="75"/>
      <c r="D89" s="159">
        <f t="shared" si="70"/>
        <v>0</v>
      </c>
      <c r="E89" s="96"/>
      <c r="F89" s="76"/>
      <c r="G89" s="77"/>
      <c r="H89" s="77"/>
      <c r="I89" s="39">
        <f t="shared" si="71"/>
        <v>0</v>
      </c>
      <c r="J89" s="98">
        <f>IF($F89=0,0,IF($B89=FALSE,ROUND($F89/$I89,4),
IF(AND($B89=TRUE,C89=0,ROUND($F89/$I89,4)&gt;=0.4),MIN(1,ROUND(($F89/$I89)*'FEDERAL RATES (HIDDEN)'!$C$2,4)),
IF(AND($B89=TRUE,C89=0,ROUND($F89/$I89,4)&lt;0.4),ROUND($F89/$I89,4),
IF(ROUND((SUMIFS($F:$F,$B:$B,TRUE,$C:$C,$C89)/SUMIFS($I:$I,$B:$B,TRUE,$C:$C,$C89)),4)&gt;=0.4,
MIN(1,ROUND((SUMIFS($F:$F,$B:$B,TRUE,$C:$C,$C89)/SUMIFS($I:$I,$B:$B,TRUE,$C:$C,$C89))*'FEDERAL RATES (HIDDEN)'!$C$2,4)),
ROUND((SUMIFS($F:$F,$B:$B,TRUE,$C:$C,$C89)/SUMIFS($I:$I,$B:$B,TRUE,$C:$C,$C89)),4))))))</f>
        <v>0</v>
      </c>
      <c r="K89" s="89">
        <f t="shared" si="41"/>
        <v>0</v>
      </c>
      <c r="L89" s="99">
        <f t="shared" si="42"/>
        <v>0</v>
      </c>
      <c r="M89" s="68">
        <v>1</v>
      </c>
      <c r="N89" s="87">
        <f t="shared" si="40"/>
        <v>0</v>
      </c>
      <c r="O89" s="68"/>
      <c r="P89" s="38">
        <f t="shared" si="43"/>
        <v>0</v>
      </c>
      <c r="Q89" s="38">
        <f t="shared" si="44"/>
        <v>0</v>
      </c>
      <c r="R89" s="38">
        <f t="shared" si="45"/>
        <v>0</v>
      </c>
      <c r="S89" s="87">
        <f t="shared" si="46"/>
        <v>0</v>
      </c>
      <c r="T89" s="69"/>
      <c r="U89" s="38">
        <f t="shared" si="47"/>
        <v>0</v>
      </c>
      <c r="V89" s="38">
        <f t="shared" si="48"/>
        <v>0</v>
      </c>
      <c r="W89" s="38">
        <f t="shared" si="49"/>
        <v>0</v>
      </c>
      <c r="X89" s="87">
        <f t="shared" si="50"/>
        <v>0</v>
      </c>
      <c r="Y89" s="69"/>
      <c r="Z89" s="38">
        <f t="shared" si="51"/>
        <v>0</v>
      </c>
      <c r="AA89" s="38">
        <f t="shared" si="52"/>
        <v>0</v>
      </c>
      <c r="AB89" s="38">
        <f t="shared" si="53"/>
        <v>0</v>
      </c>
      <c r="AC89" s="87">
        <f t="shared" si="54"/>
        <v>0</v>
      </c>
      <c r="AD89" s="69"/>
      <c r="AE89" s="38">
        <f t="shared" si="55"/>
        <v>0</v>
      </c>
      <c r="AF89" s="38">
        <f t="shared" si="56"/>
        <v>0</v>
      </c>
      <c r="AG89" s="38">
        <f t="shared" si="57"/>
        <v>0</v>
      </c>
      <c r="AH89" s="87">
        <f t="shared" si="58"/>
        <v>0</v>
      </c>
      <c r="AI89" s="69"/>
      <c r="AJ89" s="39">
        <f t="shared" si="59"/>
        <v>0</v>
      </c>
      <c r="AK89" s="106"/>
      <c r="AL89" s="91"/>
      <c r="AM89" s="107"/>
      <c r="AN89" s="106"/>
      <c r="AO89" s="91"/>
      <c r="AP89" s="107"/>
      <c r="AQ89" s="106"/>
      <c r="AR89" s="91"/>
      <c r="AS89" s="107"/>
      <c r="AT89" s="106"/>
      <c r="AU89" s="91"/>
      <c r="AV89" s="107"/>
      <c r="AW89" s="106"/>
      <c r="AX89" s="107"/>
      <c r="AY89" s="106"/>
      <c r="AZ89" s="107"/>
      <c r="BA89" s="108"/>
      <c r="BB89" s="106"/>
      <c r="BC89" s="91"/>
      <c r="BD89" s="91"/>
      <c r="BE89" s="91"/>
      <c r="BF89" s="107"/>
      <c r="BG89" s="70"/>
      <c r="BH89" s="61"/>
      <c r="BI89" s="38">
        <f xml:space="preserve">
(P89*(2/3))+
(X89*(1/3))+
(AC89)+
(AH89)+
((AJ89)/(AZ89+'FEDERAL RATES (HIDDEN)'!$C$20))</f>
        <v>0</v>
      </c>
      <c r="BJ89" s="65"/>
      <c r="BK89" s="63">
        <f t="shared" si="72"/>
        <v>0</v>
      </c>
      <c r="BL89" s="88" t="str">
        <f>IF(AND(BH89="CONVENTIONAL",$BI89&gt;='MPLH COMPS'!$B$3,$BI89&lt;='MPLH COMPS'!$C$3),'MPLH COMPS'!$D$3&amp;" - "&amp;'MPLH COMPS'!$E$3,
IF(AND(BH89="CONVENTIONAL",$BI89&gt;='MPLH COMPS'!$B$4,$BI89&lt;='MPLH COMPS'!$C$4),'MPLH COMPS'!$D$4&amp;" - "&amp;'MPLH COMPS'!$E$4,
IF(AND(BH89="CONVENTIONAL",$BI89&gt;='MPLH COMPS'!$B$5,$BI89&lt;='MPLH COMPS'!$C$5),'MPLH COMPS'!$D$5&amp;" - "&amp;'MPLH COMPS'!$E$5,
IF(AND(BH89="CONVENTIONAL",$BI89&gt;='MPLH COMPS'!$B$6,$BI89&lt;='MPLH COMPS'!$C$6),'MPLH COMPS'!$D$6&amp;" - "&amp;'MPLH COMPS'!$E$6,
IF(AND(BH89="CONVENTIONAL",$BI89&gt;='MPLH COMPS'!$B$7,$BI89&lt;='MPLH COMPS'!$C$7),'MPLH COMPS'!$D$7&amp;" - "&amp;'MPLH COMPS'!$E$7,
IF(AND(BH89="CONVENTIONAL",$BI89&gt;='MPLH COMPS'!$B$8,$BI89&lt;='MPLH COMPS'!$C$8),'MPLH COMPS'!$D$8&amp;" - "&amp;'MPLH COMPS'!$E$8,
IF(AND(BH89="CONVENTIONAL",$BI89&gt;='MPLH COMPS'!$B$9,$BI89&lt;='MPLH COMPS'!$C$9),'MPLH COMPS'!$D$9&amp;" - "&amp;'MPLH COMPS'!$E$9,
IF(AND(BH89="CONVENTIONAL",$BI89&gt;='MPLH COMPS'!$B$10,$BI89&lt;='MPLH COMPS'!$C$10),'MPLH COMPS'!$D$10&amp;" - "&amp;'MPLH COMPS'!$E$10,
IF(AND(BH89="CONVENTIONAL",$BI89&gt;='MPLH COMPS'!$B$11,$BI89&lt;='MPLH COMPS'!$C$11),'MPLH COMPS'!$D$11&amp;" - "&amp;'MPLH COMPS'!$E$11,
IF(AND(BH89="CONVENTIONAL",$BI89&gt;='MPLH COMPS'!$B$12,$BI89&lt;='MPLH COMPS'!$C$12),'MPLH COMPS'!$D$12&amp;" - "&amp;'MPLH COMPS'!$E$12,
IF(AND(BH89="CONVENTIONAL",$BI89&gt;='MPLH COMPS'!$B$13,$BI89&lt;='MPLH COMPS'!$C$13),'MPLH COMPS'!$D$13&amp;" - "&amp;'MPLH COMPS'!$E$13,
IF(AND(BH89="CONVENIENCE",$BI89&gt;='MPLH COMPS'!$B$3,$BI89&lt;='MPLH COMPS'!$C$3),'MPLH COMPS'!$F$3&amp;" - "&amp;'MPLH COMPS'!$G$3,
IF(AND(BH89="CONVENIENCE",$BI89&gt;='MPLH COMPS'!$B$4,$BI89&lt;='MPLH COMPS'!$C$4),'MPLH COMPS'!$F$4&amp;" - "&amp;'MPLH COMPS'!$G$4,
IF(AND(BH89="CONVENIENCE",$BI89&gt;='MPLH COMPS'!$B$5,$BI89&lt;='MPLH COMPS'!$C$5),'MPLH COMPS'!$F$5&amp;" - "&amp;'MPLH COMPS'!$G$5,
IF(AND(BH89="CONVENIENCE",$BI89&gt;='MPLH COMPS'!$B$6,$BI89&lt;='MPLH COMPS'!$C$6),'MPLH COMPS'!$F$6&amp;" - "&amp;'MPLH COMPS'!$G$6,
IF(AND(BH89="CONVENIENCE",$BI89&gt;='MPLH COMPS'!$B$7,$BI89&lt;='MPLH COMPS'!$C$7),'MPLH COMPS'!$F$7&amp;" - "&amp;'MPLH COMPS'!$G$7,
IF(AND(BH89="CONVENIENCE",$BI89&gt;='MPLH COMPS'!$B$8,$BI89&lt;='MPLH COMPS'!$C$8),'MPLH COMPS'!$F$8&amp;" - "&amp;'MPLH COMPS'!$G$8,
IF(AND(BH89="CONVENIENCE",$BI89&gt;='MPLH COMPS'!$B$9,$BI89&lt;='MPLH COMPS'!$C$9),'MPLH COMPS'!$F$9&amp;" - "&amp;'MPLH COMPS'!$G$9,
IF(AND(BH89="CONVENIENCE",$BI89&gt;='MPLH COMPS'!$B$10,$BI89&lt;='MPLH COMPS'!$C$10),'MPLH COMPS'!$F$10&amp;" - "&amp;'MPLH COMPS'!$G$10,
IF(AND(BH89="CONVENIENCE",$BI89&gt;='MPLH COMPS'!$B$11,$BI89&lt;='MPLH COMPS'!$C$11),'MPLH COMPS'!$F$11&amp;" - "&amp;'MPLH COMPS'!$G$11,
IF(AND(BH89="CONVENIENCE",$BI89&gt;='MPLH COMPS'!$B$12,$BI89&lt;='MPLH COMPS'!$C$12),'MPLH COMPS'!$F$12&amp;" - "&amp;'MPLH COMPS'!$G$12,
IF(AND(BH89="CONVENIENCE",$BI89&gt;='MPLH COMPS'!$B$13,$BI89&lt;='MPLH COMPS'!$C$13),'MPLH COMPS'!$F$13&amp;" - "&amp;'MPLH COMPS'!$G$13,
""))))))))))))))))))))))</f>
        <v/>
      </c>
      <c r="BM89" s="31"/>
      <c r="BN89" s="113"/>
      <c r="BO89" s="115">
        <f t="shared" si="60"/>
        <v>0</v>
      </c>
      <c r="BP89" s="117">
        <f t="shared" si="61"/>
        <v>0</v>
      </c>
      <c r="BQ89" s="117">
        <f t="shared" si="62"/>
        <v>0</v>
      </c>
      <c r="BR89" s="116">
        <f t="shared" si="63"/>
        <v>0</v>
      </c>
      <c r="BS89" s="115">
        <f t="shared" si="64"/>
        <v>0</v>
      </c>
      <c r="BT89" s="117">
        <f t="shared" si="65"/>
        <v>0</v>
      </c>
      <c r="BU89" s="116">
        <f t="shared" si="66"/>
        <v>0</v>
      </c>
      <c r="BV89" s="115">
        <f t="shared" si="67"/>
        <v>0</v>
      </c>
      <c r="BW89" s="117">
        <f t="shared" si="68"/>
        <v>0</v>
      </c>
      <c r="BX89" s="116">
        <f t="shared" si="69"/>
        <v>0</v>
      </c>
      <c r="BY89" s="118">
        <f t="shared" si="73"/>
        <v>0</v>
      </c>
    </row>
    <row r="90" spans="1:77" ht="20.75" customHeight="1" x14ac:dyDescent="0.2">
      <c r="A90" s="74" t="s">
        <v>160</v>
      </c>
      <c r="B90" s="120" t="b">
        <v>0</v>
      </c>
      <c r="C90" s="75"/>
      <c r="D90" s="159">
        <f t="shared" si="70"/>
        <v>0</v>
      </c>
      <c r="E90" s="96"/>
      <c r="F90" s="76"/>
      <c r="G90" s="77"/>
      <c r="H90" s="77"/>
      <c r="I90" s="39">
        <f t="shared" si="71"/>
        <v>0</v>
      </c>
      <c r="J90" s="98">
        <f>IF($F90=0,0,IF($B90=FALSE,ROUND($F90/$I90,4),
IF(AND($B90=TRUE,C90=0,ROUND($F90/$I90,4)&gt;=0.4),MIN(1,ROUND(($F90/$I90)*'FEDERAL RATES (HIDDEN)'!$C$2,4)),
IF(AND($B90=TRUE,C90=0,ROUND($F90/$I90,4)&lt;0.4),ROUND($F90/$I90,4),
IF(ROUND((SUMIFS($F:$F,$B:$B,TRUE,$C:$C,$C90)/SUMIFS($I:$I,$B:$B,TRUE,$C:$C,$C90)),4)&gt;=0.4,
MIN(1,ROUND((SUMIFS($F:$F,$B:$B,TRUE,$C:$C,$C90)/SUMIFS($I:$I,$B:$B,TRUE,$C:$C,$C90))*'FEDERAL RATES (HIDDEN)'!$C$2,4)),
ROUND((SUMIFS($F:$F,$B:$B,TRUE,$C:$C,$C90)/SUMIFS($I:$I,$B:$B,TRUE,$C:$C,$C90)),4))))))</f>
        <v>0</v>
      </c>
      <c r="K90" s="89">
        <f t="shared" si="41"/>
        <v>0</v>
      </c>
      <c r="L90" s="99">
        <f t="shared" si="42"/>
        <v>0</v>
      </c>
      <c r="M90" s="68">
        <v>1</v>
      </c>
      <c r="N90" s="87">
        <f t="shared" si="40"/>
        <v>0</v>
      </c>
      <c r="O90" s="68"/>
      <c r="P90" s="38">
        <f t="shared" si="43"/>
        <v>0</v>
      </c>
      <c r="Q90" s="38">
        <f t="shared" si="44"/>
        <v>0</v>
      </c>
      <c r="R90" s="38">
        <f t="shared" si="45"/>
        <v>0</v>
      </c>
      <c r="S90" s="87">
        <f t="shared" si="46"/>
        <v>0</v>
      </c>
      <c r="T90" s="69"/>
      <c r="U90" s="38">
        <f t="shared" si="47"/>
        <v>0</v>
      </c>
      <c r="V90" s="38">
        <f t="shared" si="48"/>
        <v>0</v>
      </c>
      <c r="W90" s="38">
        <f t="shared" si="49"/>
        <v>0</v>
      </c>
      <c r="X90" s="87">
        <f t="shared" si="50"/>
        <v>0</v>
      </c>
      <c r="Y90" s="69"/>
      <c r="Z90" s="38">
        <f t="shared" si="51"/>
        <v>0</v>
      </c>
      <c r="AA90" s="38">
        <f t="shared" si="52"/>
        <v>0</v>
      </c>
      <c r="AB90" s="38">
        <f t="shared" si="53"/>
        <v>0</v>
      </c>
      <c r="AC90" s="87">
        <f t="shared" si="54"/>
        <v>0</v>
      </c>
      <c r="AD90" s="69"/>
      <c r="AE90" s="38">
        <f t="shared" si="55"/>
        <v>0</v>
      </c>
      <c r="AF90" s="38">
        <f t="shared" si="56"/>
        <v>0</v>
      </c>
      <c r="AG90" s="38">
        <f t="shared" si="57"/>
        <v>0</v>
      </c>
      <c r="AH90" s="87">
        <f t="shared" si="58"/>
        <v>0</v>
      </c>
      <c r="AI90" s="69"/>
      <c r="AJ90" s="39">
        <f t="shared" si="59"/>
        <v>0</v>
      </c>
      <c r="AK90" s="106"/>
      <c r="AL90" s="91"/>
      <c r="AM90" s="107"/>
      <c r="AN90" s="106"/>
      <c r="AO90" s="91"/>
      <c r="AP90" s="107"/>
      <c r="AQ90" s="106"/>
      <c r="AR90" s="91"/>
      <c r="AS90" s="107"/>
      <c r="AT90" s="106"/>
      <c r="AU90" s="91"/>
      <c r="AV90" s="107"/>
      <c r="AW90" s="106"/>
      <c r="AX90" s="107"/>
      <c r="AY90" s="106"/>
      <c r="AZ90" s="107"/>
      <c r="BA90" s="108"/>
      <c r="BB90" s="106"/>
      <c r="BC90" s="91"/>
      <c r="BD90" s="91"/>
      <c r="BE90" s="91"/>
      <c r="BF90" s="107"/>
      <c r="BG90" s="70"/>
      <c r="BH90" s="61"/>
      <c r="BI90" s="38">
        <f xml:space="preserve">
(P90*(2/3))+
(X90*(1/3))+
(AC90)+
(AH90)+
((AJ90)/(AZ90+'FEDERAL RATES (HIDDEN)'!$C$20))</f>
        <v>0</v>
      </c>
      <c r="BJ90" s="65"/>
      <c r="BK90" s="63">
        <f t="shared" si="72"/>
        <v>0</v>
      </c>
      <c r="BL90" s="88" t="str">
        <f>IF(AND(BH90="CONVENTIONAL",$BI90&gt;='MPLH COMPS'!$B$3,$BI90&lt;='MPLH COMPS'!$C$3),'MPLH COMPS'!$D$3&amp;" - "&amp;'MPLH COMPS'!$E$3,
IF(AND(BH90="CONVENTIONAL",$BI90&gt;='MPLH COMPS'!$B$4,$BI90&lt;='MPLH COMPS'!$C$4),'MPLH COMPS'!$D$4&amp;" - "&amp;'MPLH COMPS'!$E$4,
IF(AND(BH90="CONVENTIONAL",$BI90&gt;='MPLH COMPS'!$B$5,$BI90&lt;='MPLH COMPS'!$C$5),'MPLH COMPS'!$D$5&amp;" - "&amp;'MPLH COMPS'!$E$5,
IF(AND(BH90="CONVENTIONAL",$BI90&gt;='MPLH COMPS'!$B$6,$BI90&lt;='MPLH COMPS'!$C$6),'MPLH COMPS'!$D$6&amp;" - "&amp;'MPLH COMPS'!$E$6,
IF(AND(BH90="CONVENTIONAL",$BI90&gt;='MPLH COMPS'!$B$7,$BI90&lt;='MPLH COMPS'!$C$7),'MPLH COMPS'!$D$7&amp;" - "&amp;'MPLH COMPS'!$E$7,
IF(AND(BH90="CONVENTIONAL",$BI90&gt;='MPLH COMPS'!$B$8,$BI90&lt;='MPLH COMPS'!$C$8),'MPLH COMPS'!$D$8&amp;" - "&amp;'MPLH COMPS'!$E$8,
IF(AND(BH90="CONVENTIONAL",$BI90&gt;='MPLH COMPS'!$B$9,$BI90&lt;='MPLH COMPS'!$C$9),'MPLH COMPS'!$D$9&amp;" - "&amp;'MPLH COMPS'!$E$9,
IF(AND(BH90="CONVENTIONAL",$BI90&gt;='MPLH COMPS'!$B$10,$BI90&lt;='MPLH COMPS'!$C$10),'MPLH COMPS'!$D$10&amp;" - "&amp;'MPLH COMPS'!$E$10,
IF(AND(BH90="CONVENTIONAL",$BI90&gt;='MPLH COMPS'!$B$11,$BI90&lt;='MPLH COMPS'!$C$11),'MPLH COMPS'!$D$11&amp;" - "&amp;'MPLH COMPS'!$E$11,
IF(AND(BH90="CONVENTIONAL",$BI90&gt;='MPLH COMPS'!$B$12,$BI90&lt;='MPLH COMPS'!$C$12),'MPLH COMPS'!$D$12&amp;" - "&amp;'MPLH COMPS'!$E$12,
IF(AND(BH90="CONVENTIONAL",$BI90&gt;='MPLH COMPS'!$B$13,$BI90&lt;='MPLH COMPS'!$C$13),'MPLH COMPS'!$D$13&amp;" - "&amp;'MPLH COMPS'!$E$13,
IF(AND(BH90="CONVENIENCE",$BI90&gt;='MPLH COMPS'!$B$3,$BI90&lt;='MPLH COMPS'!$C$3),'MPLH COMPS'!$F$3&amp;" - "&amp;'MPLH COMPS'!$G$3,
IF(AND(BH90="CONVENIENCE",$BI90&gt;='MPLH COMPS'!$B$4,$BI90&lt;='MPLH COMPS'!$C$4),'MPLH COMPS'!$F$4&amp;" - "&amp;'MPLH COMPS'!$G$4,
IF(AND(BH90="CONVENIENCE",$BI90&gt;='MPLH COMPS'!$B$5,$BI90&lt;='MPLH COMPS'!$C$5),'MPLH COMPS'!$F$5&amp;" - "&amp;'MPLH COMPS'!$G$5,
IF(AND(BH90="CONVENIENCE",$BI90&gt;='MPLH COMPS'!$B$6,$BI90&lt;='MPLH COMPS'!$C$6),'MPLH COMPS'!$F$6&amp;" - "&amp;'MPLH COMPS'!$G$6,
IF(AND(BH90="CONVENIENCE",$BI90&gt;='MPLH COMPS'!$B$7,$BI90&lt;='MPLH COMPS'!$C$7),'MPLH COMPS'!$F$7&amp;" - "&amp;'MPLH COMPS'!$G$7,
IF(AND(BH90="CONVENIENCE",$BI90&gt;='MPLH COMPS'!$B$8,$BI90&lt;='MPLH COMPS'!$C$8),'MPLH COMPS'!$F$8&amp;" - "&amp;'MPLH COMPS'!$G$8,
IF(AND(BH90="CONVENIENCE",$BI90&gt;='MPLH COMPS'!$B$9,$BI90&lt;='MPLH COMPS'!$C$9),'MPLH COMPS'!$F$9&amp;" - "&amp;'MPLH COMPS'!$G$9,
IF(AND(BH90="CONVENIENCE",$BI90&gt;='MPLH COMPS'!$B$10,$BI90&lt;='MPLH COMPS'!$C$10),'MPLH COMPS'!$F$10&amp;" - "&amp;'MPLH COMPS'!$G$10,
IF(AND(BH90="CONVENIENCE",$BI90&gt;='MPLH COMPS'!$B$11,$BI90&lt;='MPLH COMPS'!$C$11),'MPLH COMPS'!$F$11&amp;" - "&amp;'MPLH COMPS'!$G$11,
IF(AND(BH90="CONVENIENCE",$BI90&gt;='MPLH COMPS'!$B$12,$BI90&lt;='MPLH COMPS'!$C$12),'MPLH COMPS'!$F$12&amp;" - "&amp;'MPLH COMPS'!$G$12,
IF(AND(BH90="CONVENIENCE",$BI90&gt;='MPLH COMPS'!$B$13,$BI90&lt;='MPLH COMPS'!$C$13),'MPLH COMPS'!$F$13&amp;" - "&amp;'MPLH COMPS'!$G$13,
""))))))))))))))))))))))</f>
        <v/>
      </c>
      <c r="BM90" s="31"/>
      <c r="BN90" s="113"/>
      <c r="BO90" s="115">
        <f t="shared" si="60"/>
        <v>0</v>
      </c>
      <c r="BP90" s="117">
        <f t="shared" si="61"/>
        <v>0</v>
      </c>
      <c r="BQ90" s="117">
        <f t="shared" si="62"/>
        <v>0</v>
      </c>
      <c r="BR90" s="116">
        <f t="shared" si="63"/>
        <v>0</v>
      </c>
      <c r="BS90" s="115">
        <f t="shared" si="64"/>
        <v>0</v>
      </c>
      <c r="BT90" s="117">
        <f t="shared" si="65"/>
        <v>0</v>
      </c>
      <c r="BU90" s="116">
        <f t="shared" si="66"/>
        <v>0</v>
      </c>
      <c r="BV90" s="115">
        <f t="shared" si="67"/>
        <v>0</v>
      </c>
      <c r="BW90" s="117">
        <f t="shared" si="68"/>
        <v>0</v>
      </c>
      <c r="BX90" s="116">
        <f t="shared" si="69"/>
        <v>0</v>
      </c>
      <c r="BY90" s="118">
        <f t="shared" si="73"/>
        <v>0</v>
      </c>
    </row>
    <row r="91" spans="1:77" ht="20.75" customHeight="1" x14ac:dyDescent="0.2">
      <c r="A91" s="74" t="s">
        <v>161</v>
      </c>
      <c r="B91" s="120" t="b">
        <v>0</v>
      </c>
      <c r="C91" s="75"/>
      <c r="D91" s="159">
        <f t="shared" si="70"/>
        <v>0</v>
      </c>
      <c r="E91" s="96"/>
      <c r="F91" s="76"/>
      <c r="G91" s="77"/>
      <c r="H91" s="77"/>
      <c r="I91" s="39">
        <f t="shared" si="71"/>
        <v>0</v>
      </c>
      <c r="J91" s="98">
        <f>IF($F91=0,0,IF($B91=FALSE,ROUND($F91/$I91,4),
IF(AND($B91=TRUE,C91=0,ROUND($F91/$I91,4)&gt;=0.4),MIN(1,ROUND(($F91/$I91)*'FEDERAL RATES (HIDDEN)'!$C$2,4)),
IF(AND($B91=TRUE,C91=0,ROUND($F91/$I91,4)&lt;0.4),ROUND($F91/$I91,4),
IF(ROUND((SUMIFS($F:$F,$B:$B,TRUE,$C:$C,$C91)/SUMIFS($I:$I,$B:$B,TRUE,$C:$C,$C91)),4)&gt;=0.4,
MIN(1,ROUND((SUMIFS($F:$F,$B:$B,TRUE,$C:$C,$C91)/SUMIFS($I:$I,$B:$B,TRUE,$C:$C,$C91))*'FEDERAL RATES (HIDDEN)'!$C$2,4)),
ROUND((SUMIFS($F:$F,$B:$B,TRUE,$C:$C,$C91)/SUMIFS($I:$I,$B:$B,TRUE,$C:$C,$C91)),4))))))</f>
        <v>0</v>
      </c>
      <c r="K91" s="89">
        <f t="shared" si="41"/>
        <v>0</v>
      </c>
      <c r="L91" s="99">
        <f t="shared" si="42"/>
        <v>0</v>
      </c>
      <c r="M91" s="68">
        <v>1</v>
      </c>
      <c r="N91" s="87">
        <f t="shared" si="40"/>
        <v>0</v>
      </c>
      <c r="O91" s="68"/>
      <c r="P91" s="38">
        <f t="shared" si="43"/>
        <v>0</v>
      </c>
      <c r="Q91" s="38">
        <f t="shared" si="44"/>
        <v>0</v>
      </c>
      <c r="R91" s="38">
        <f t="shared" si="45"/>
        <v>0</v>
      </c>
      <c r="S91" s="87">
        <f t="shared" si="46"/>
        <v>0</v>
      </c>
      <c r="T91" s="69"/>
      <c r="U91" s="38">
        <f t="shared" si="47"/>
        <v>0</v>
      </c>
      <c r="V91" s="38">
        <f t="shared" si="48"/>
        <v>0</v>
      </c>
      <c r="W91" s="38">
        <f t="shared" si="49"/>
        <v>0</v>
      </c>
      <c r="X91" s="87">
        <f t="shared" si="50"/>
        <v>0</v>
      </c>
      <c r="Y91" s="69"/>
      <c r="Z91" s="38">
        <f t="shared" si="51"/>
        <v>0</v>
      </c>
      <c r="AA91" s="38">
        <f t="shared" si="52"/>
        <v>0</v>
      </c>
      <c r="AB91" s="38">
        <f t="shared" si="53"/>
        <v>0</v>
      </c>
      <c r="AC91" s="87">
        <f t="shared" si="54"/>
        <v>0</v>
      </c>
      <c r="AD91" s="69"/>
      <c r="AE91" s="38">
        <f t="shared" si="55"/>
        <v>0</v>
      </c>
      <c r="AF91" s="38">
        <f t="shared" si="56"/>
        <v>0</v>
      </c>
      <c r="AG91" s="38">
        <f t="shared" si="57"/>
        <v>0</v>
      </c>
      <c r="AH91" s="87">
        <f t="shared" si="58"/>
        <v>0</v>
      </c>
      <c r="AI91" s="69"/>
      <c r="AJ91" s="39">
        <f t="shared" si="59"/>
        <v>0</v>
      </c>
      <c r="AK91" s="106"/>
      <c r="AL91" s="91"/>
      <c r="AM91" s="107"/>
      <c r="AN91" s="106"/>
      <c r="AO91" s="91"/>
      <c r="AP91" s="107"/>
      <c r="AQ91" s="106"/>
      <c r="AR91" s="91"/>
      <c r="AS91" s="107"/>
      <c r="AT91" s="106"/>
      <c r="AU91" s="91"/>
      <c r="AV91" s="107"/>
      <c r="AW91" s="106"/>
      <c r="AX91" s="107"/>
      <c r="AY91" s="106"/>
      <c r="AZ91" s="107"/>
      <c r="BA91" s="108"/>
      <c r="BB91" s="106"/>
      <c r="BC91" s="91"/>
      <c r="BD91" s="91"/>
      <c r="BE91" s="91"/>
      <c r="BF91" s="107"/>
      <c r="BG91" s="70"/>
      <c r="BH91" s="61"/>
      <c r="BI91" s="38">
        <f xml:space="preserve">
(P91*(2/3))+
(X91*(1/3))+
(AC91)+
(AH91)+
((AJ91)/(AZ91+'FEDERAL RATES (HIDDEN)'!$C$20))</f>
        <v>0</v>
      </c>
      <c r="BJ91" s="65"/>
      <c r="BK91" s="63">
        <f t="shared" si="72"/>
        <v>0</v>
      </c>
      <c r="BL91" s="88" t="str">
        <f>IF(AND(BH91="CONVENTIONAL",$BI91&gt;='MPLH COMPS'!$B$3,$BI91&lt;='MPLH COMPS'!$C$3),'MPLH COMPS'!$D$3&amp;" - "&amp;'MPLH COMPS'!$E$3,
IF(AND(BH91="CONVENTIONAL",$BI91&gt;='MPLH COMPS'!$B$4,$BI91&lt;='MPLH COMPS'!$C$4),'MPLH COMPS'!$D$4&amp;" - "&amp;'MPLH COMPS'!$E$4,
IF(AND(BH91="CONVENTIONAL",$BI91&gt;='MPLH COMPS'!$B$5,$BI91&lt;='MPLH COMPS'!$C$5),'MPLH COMPS'!$D$5&amp;" - "&amp;'MPLH COMPS'!$E$5,
IF(AND(BH91="CONVENTIONAL",$BI91&gt;='MPLH COMPS'!$B$6,$BI91&lt;='MPLH COMPS'!$C$6),'MPLH COMPS'!$D$6&amp;" - "&amp;'MPLH COMPS'!$E$6,
IF(AND(BH91="CONVENTIONAL",$BI91&gt;='MPLH COMPS'!$B$7,$BI91&lt;='MPLH COMPS'!$C$7),'MPLH COMPS'!$D$7&amp;" - "&amp;'MPLH COMPS'!$E$7,
IF(AND(BH91="CONVENTIONAL",$BI91&gt;='MPLH COMPS'!$B$8,$BI91&lt;='MPLH COMPS'!$C$8),'MPLH COMPS'!$D$8&amp;" - "&amp;'MPLH COMPS'!$E$8,
IF(AND(BH91="CONVENTIONAL",$BI91&gt;='MPLH COMPS'!$B$9,$BI91&lt;='MPLH COMPS'!$C$9),'MPLH COMPS'!$D$9&amp;" - "&amp;'MPLH COMPS'!$E$9,
IF(AND(BH91="CONVENTIONAL",$BI91&gt;='MPLH COMPS'!$B$10,$BI91&lt;='MPLH COMPS'!$C$10),'MPLH COMPS'!$D$10&amp;" - "&amp;'MPLH COMPS'!$E$10,
IF(AND(BH91="CONVENTIONAL",$BI91&gt;='MPLH COMPS'!$B$11,$BI91&lt;='MPLH COMPS'!$C$11),'MPLH COMPS'!$D$11&amp;" - "&amp;'MPLH COMPS'!$E$11,
IF(AND(BH91="CONVENTIONAL",$BI91&gt;='MPLH COMPS'!$B$12,$BI91&lt;='MPLH COMPS'!$C$12),'MPLH COMPS'!$D$12&amp;" - "&amp;'MPLH COMPS'!$E$12,
IF(AND(BH91="CONVENTIONAL",$BI91&gt;='MPLH COMPS'!$B$13,$BI91&lt;='MPLH COMPS'!$C$13),'MPLH COMPS'!$D$13&amp;" - "&amp;'MPLH COMPS'!$E$13,
IF(AND(BH91="CONVENIENCE",$BI91&gt;='MPLH COMPS'!$B$3,$BI91&lt;='MPLH COMPS'!$C$3),'MPLH COMPS'!$F$3&amp;" - "&amp;'MPLH COMPS'!$G$3,
IF(AND(BH91="CONVENIENCE",$BI91&gt;='MPLH COMPS'!$B$4,$BI91&lt;='MPLH COMPS'!$C$4),'MPLH COMPS'!$F$4&amp;" - "&amp;'MPLH COMPS'!$G$4,
IF(AND(BH91="CONVENIENCE",$BI91&gt;='MPLH COMPS'!$B$5,$BI91&lt;='MPLH COMPS'!$C$5),'MPLH COMPS'!$F$5&amp;" - "&amp;'MPLH COMPS'!$G$5,
IF(AND(BH91="CONVENIENCE",$BI91&gt;='MPLH COMPS'!$B$6,$BI91&lt;='MPLH COMPS'!$C$6),'MPLH COMPS'!$F$6&amp;" - "&amp;'MPLH COMPS'!$G$6,
IF(AND(BH91="CONVENIENCE",$BI91&gt;='MPLH COMPS'!$B$7,$BI91&lt;='MPLH COMPS'!$C$7),'MPLH COMPS'!$F$7&amp;" - "&amp;'MPLH COMPS'!$G$7,
IF(AND(BH91="CONVENIENCE",$BI91&gt;='MPLH COMPS'!$B$8,$BI91&lt;='MPLH COMPS'!$C$8),'MPLH COMPS'!$F$8&amp;" - "&amp;'MPLH COMPS'!$G$8,
IF(AND(BH91="CONVENIENCE",$BI91&gt;='MPLH COMPS'!$B$9,$BI91&lt;='MPLH COMPS'!$C$9),'MPLH COMPS'!$F$9&amp;" - "&amp;'MPLH COMPS'!$G$9,
IF(AND(BH91="CONVENIENCE",$BI91&gt;='MPLH COMPS'!$B$10,$BI91&lt;='MPLH COMPS'!$C$10),'MPLH COMPS'!$F$10&amp;" - "&amp;'MPLH COMPS'!$G$10,
IF(AND(BH91="CONVENIENCE",$BI91&gt;='MPLH COMPS'!$B$11,$BI91&lt;='MPLH COMPS'!$C$11),'MPLH COMPS'!$F$11&amp;" - "&amp;'MPLH COMPS'!$G$11,
IF(AND(BH91="CONVENIENCE",$BI91&gt;='MPLH COMPS'!$B$12,$BI91&lt;='MPLH COMPS'!$C$12),'MPLH COMPS'!$F$12&amp;" - "&amp;'MPLH COMPS'!$G$12,
IF(AND(BH91="CONVENIENCE",$BI91&gt;='MPLH COMPS'!$B$13,$BI91&lt;='MPLH COMPS'!$C$13),'MPLH COMPS'!$F$13&amp;" - "&amp;'MPLH COMPS'!$G$13,
""))))))))))))))))))))))</f>
        <v/>
      </c>
      <c r="BM91" s="31"/>
      <c r="BN91" s="113"/>
      <c r="BO91" s="115">
        <f t="shared" si="60"/>
        <v>0</v>
      </c>
      <c r="BP91" s="117">
        <f t="shared" si="61"/>
        <v>0</v>
      </c>
      <c r="BQ91" s="117">
        <f t="shared" si="62"/>
        <v>0</v>
      </c>
      <c r="BR91" s="116">
        <f t="shared" si="63"/>
        <v>0</v>
      </c>
      <c r="BS91" s="115">
        <f t="shared" si="64"/>
        <v>0</v>
      </c>
      <c r="BT91" s="117">
        <f t="shared" si="65"/>
        <v>0</v>
      </c>
      <c r="BU91" s="116">
        <f t="shared" si="66"/>
        <v>0</v>
      </c>
      <c r="BV91" s="115">
        <f t="shared" si="67"/>
        <v>0</v>
      </c>
      <c r="BW91" s="117">
        <f t="shared" si="68"/>
        <v>0</v>
      </c>
      <c r="BX91" s="116">
        <f t="shared" si="69"/>
        <v>0</v>
      </c>
      <c r="BY91" s="118">
        <f t="shared" si="73"/>
        <v>0</v>
      </c>
    </row>
    <row r="92" spans="1:77" ht="20.75" customHeight="1" x14ac:dyDescent="0.2">
      <c r="A92" s="74" t="s">
        <v>162</v>
      </c>
      <c r="B92" s="120" t="b">
        <v>0</v>
      </c>
      <c r="C92" s="75"/>
      <c r="D92" s="159">
        <f t="shared" si="70"/>
        <v>0</v>
      </c>
      <c r="E92" s="96"/>
      <c r="F92" s="76"/>
      <c r="G92" s="77"/>
      <c r="H92" s="77"/>
      <c r="I92" s="39">
        <f t="shared" si="71"/>
        <v>0</v>
      </c>
      <c r="J92" s="98">
        <f>IF($F92=0,0,IF($B92=FALSE,ROUND($F92/$I92,4),
IF(AND($B92=TRUE,C92=0,ROUND($F92/$I92,4)&gt;=0.4),MIN(1,ROUND(($F92/$I92)*'FEDERAL RATES (HIDDEN)'!$C$2,4)),
IF(AND($B92=TRUE,C92=0,ROUND($F92/$I92,4)&lt;0.4),ROUND($F92/$I92,4),
IF(ROUND((SUMIFS($F:$F,$B:$B,TRUE,$C:$C,$C92)/SUMIFS($I:$I,$B:$B,TRUE,$C:$C,$C92)),4)&gt;=0.4,
MIN(1,ROUND((SUMIFS($F:$F,$B:$B,TRUE,$C:$C,$C92)/SUMIFS($I:$I,$B:$B,TRUE,$C:$C,$C92))*'FEDERAL RATES (HIDDEN)'!$C$2,4)),
ROUND((SUMIFS($F:$F,$B:$B,TRUE,$C:$C,$C92)/SUMIFS($I:$I,$B:$B,TRUE,$C:$C,$C92)),4))))))</f>
        <v>0</v>
      </c>
      <c r="K92" s="89">
        <f t="shared" si="41"/>
        <v>0</v>
      </c>
      <c r="L92" s="99">
        <f t="shared" si="42"/>
        <v>0</v>
      </c>
      <c r="M92" s="68">
        <v>1</v>
      </c>
      <c r="N92" s="87">
        <f t="shared" si="40"/>
        <v>0</v>
      </c>
      <c r="O92" s="68"/>
      <c r="P92" s="38">
        <f t="shared" si="43"/>
        <v>0</v>
      </c>
      <c r="Q92" s="38">
        <f t="shared" si="44"/>
        <v>0</v>
      </c>
      <c r="R92" s="38">
        <f t="shared" si="45"/>
        <v>0</v>
      </c>
      <c r="S92" s="87">
        <f t="shared" si="46"/>
        <v>0</v>
      </c>
      <c r="T92" s="69"/>
      <c r="U92" s="38">
        <f t="shared" si="47"/>
        <v>0</v>
      </c>
      <c r="V92" s="38">
        <f t="shared" si="48"/>
        <v>0</v>
      </c>
      <c r="W92" s="38">
        <f t="shared" si="49"/>
        <v>0</v>
      </c>
      <c r="X92" s="87">
        <f t="shared" si="50"/>
        <v>0</v>
      </c>
      <c r="Y92" s="69"/>
      <c r="Z92" s="38">
        <f t="shared" si="51"/>
        <v>0</v>
      </c>
      <c r="AA92" s="38">
        <f t="shared" si="52"/>
        <v>0</v>
      </c>
      <c r="AB92" s="38">
        <f t="shared" si="53"/>
        <v>0</v>
      </c>
      <c r="AC92" s="87">
        <f t="shared" si="54"/>
        <v>0</v>
      </c>
      <c r="AD92" s="69"/>
      <c r="AE92" s="38">
        <f t="shared" si="55"/>
        <v>0</v>
      </c>
      <c r="AF92" s="38">
        <f t="shared" si="56"/>
        <v>0</v>
      </c>
      <c r="AG92" s="38">
        <f t="shared" si="57"/>
        <v>0</v>
      </c>
      <c r="AH92" s="87">
        <f t="shared" si="58"/>
        <v>0</v>
      </c>
      <c r="AI92" s="69"/>
      <c r="AJ92" s="39">
        <f t="shared" si="59"/>
        <v>0</v>
      </c>
      <c r="AK92" s="106"/>
      <c r="AL92" s="91"/>
      <c r="AM92" s="107"/>
      <c r="AN92" s="106"/>
      <c r="AO92" s="91"/>
      <c r="AP92" s="107"/>
      <c r="AQ92" s="106"/>
      <c r="AR92" s="91"/>
      <c r="AS92" s="107"/>
      <c r="AT92" s="106"/>
      <c r="AU92" s="91"/>
      <c r="AV92" s="107"/>
      <c r="AW92" s="106"/>
      <c r="AX92" s="107"/>
      <c r="AY92" s="106"/>
      <c r="AZ92" s="107"/>
      <c r="BA92" s="108"/>
      <c r="BB92" s="106"/>
      <c r="BC92" s="91"/>
      <c r="BD92" s="91"/>
      <c r="BE92" s="91"/>
      <c r="BF92" s="107"/>
      <c r="BG92" s="70"/>
      <c r="BH92" s="61"/>
      <c r="BI92" s="38">
        <f xml:space="preserve">
(P92*(2/3))+
(X92*(1/3))+
(AC92)+
(AH92)+
((AJ92)/(AZ92+'FEDERAL RATES (HIDDEN)'!$C$20))</f>
        <v>0</v>
      </c>
      <c r="BJ92" s="65"/>
      <c r="BK92" s="63">
        <f t="shared" si="72"/>
        <v>0</v>
      </c>
      <c r="BL92" s="88" t="str">
        <f>IF(AND(BH92="CONVENTIONAL",$BI92&gt;='MPLH COMPS'!$B$3,$BI92&lt;='MPLH COMPS'!$C$3),'MPLH COMPS'!$D$3&amp;" - "&amp;'MPLH COMPS'!$E$3,
IF(AND(BH92="CONVENTIONAL",$BI92&gt;='MPLH COMPS'!$B$4,$BI92&lt;='MPLH COMPS'!$C$4),'MPLH COMPS'!$D$4&amp;" - "&amp;'MPLH COMPS'!$E$4,
IF(AND(BH92="CONVENTIONAL",$BI92&gt;='MPLH COMPS'!$B$5,$BI92&lt;='MPLH COMPS'!$C$5),'MPLH COMPS'!$D$5&amp;" - "&amp;'MPLH COMPS'!$E$5,
IF(AND(BH92="CONVENTIONAL",$BI92&gt;='MPLH COMPS'!$B$6,$BI92&lt;='MPLH COMPS'!$C$6),'MPLH COMPS'!$D$6&amp;" - "&amp;'MPLH COMPS'!$E$6,
IF(AND(BH92="CONVENTIONAL",$BI92&gt;='MPLH COMPS'!$B$7,$BI92&lt;='MPLH COMPS'!$C$7),'MPLH COMPS'!$D$7&amp;" - "&amp;'MPLH COMPS'!$E$7,
IF(AND(BH92="CONVENTIONAL",$BI92&gt;='MPLH COMPS'!$B$8,$BI92&lt;='MPLH COMPS'!$C$8),'MPLH COMPS'!$D$8&amp;" - "&amp;'MPLH COMPS'!$E$8,
IF(AND(BH92="CONVENTIONAL",$BI92&gt;='MPLH COMPS'!$B$9,$BI92&lt;='MPLH COMPS'!$C$9),'MPLH COMPS'!$D$9&amp;" - "&amp;'MPLH COMPS'!$E$9,
IF(AND(BH92="CONVENTIONAL",$BI92&gt;='MPLH COMPS'!$B$10,$BI92&lt;='MPLH COMPS'!$C$10),'MPLH COMPS'!$D$10&amp;" - "&amp;'MPLH COMPS'!$E$10,
IF(AND(BH92="CONVENTIONAL",$BI92&gt;='MPLH COMPS'!$B$11,$BI92&lt;='MPLH COMPS'!$C$11),'MPLH COMPS'!$D$11&amp;" - "&amp;'MPLH COMPS'!$E$11,
IF(AND(BH92="CONVENTIONAL",$BI92&gt;='MPLH COMPS'!$B$12,$BI92&lt;='MPLH COMPS'!$C$12),'MPLH COMPS'!$D$12&amp;" - "&amp;'MPLH COMPS'!$E$12,
IF(AND(BH92="CONVENTIONAL",$BI92&gt;='MPLH COMPS'!$B$13,$BI92&lt;='MPLH COMPS'!$C$13),'MPLH COMPS'!$D$13&amp;" - "&amp;'MPLH COMPS'!$E$13,
IF(AND(BH92="CONVENIENCE",$BI92&gt;='MPLH COMPS'!$B$3,$BI92&lt;='MPLH COMPS'!$C$3),'MPLH COMPS'!$F$3&amp;" - "&amp;'MPLH COMPS'!$G$3,
IF(AND(BH92="CONVENIENCE",$BI92&gt;='MPLH COMPS'!$B$4,$BI92&lt;='MPLH COMPS'!$C$4),'MPLH COMPS'!$F$4&amp;" - "&amp;'MPLH COMPS'!$G$4,
IF(AND(BH92="CONVENIENCE",$BI92&gt;='MPLH COMPS'!$B$5,$BI92&lt;='MPLH COMPS'!$C$5),'MPLH COMPS'!$F$5&amp;" - "&amp;'MPLH COMPS'!$G$5,
IF(AND(BH92="CONVENIENCE",$BI92&gt;='MPLH COMPS'!$B$6,$BI92&lt;='MPLH COMPS'!$C$6),'MPLH COMPS'!$F$6&amp;" - "&amp;'MPLH COMPS'!$G$6,
IF(AND(BH92="CONVENIENCE",$BI92&gt;='MPLH COMPS'!$B$7,$BI92&lt;='MPLH COMPS'!$C$7),'MPLH COMPS'!$F$7&amp;" - "&amp;'MPLH COMPS'!$G$7,
IF(AND(BH92="CONVENIENCE",$BI92&gt;='MPLH COMPS'!$B$8,$BI92&lt;='MPLH COMPS'!$C$8),'MPLH COMPS'!$F$8&amp;" - "&amp;'MPLH COMPS'!$G$8,
IF(AND(BH92="CONVENIENCE",$BI92&gt;='MPLH COMPS'!$B$9,$BI92&lt;='MPLH COMPS'!$C$9),'MPLH COMPS'!$F$9&amp;" - "&amp;'MPLH COMPS'!$G$9,
IF(AND(BH92="CONVENIENCE",$BI92&gt;='MPLH COMPS'!$B$10,$BI92&lt;='MPLH COMPS'!$C$10),'MPLH COMPS'!$F$10&amp;" - "&amp;'MPLH COMPS'!$G$10,
IF(AND(BH92="CONVENIENCE",$BI92&gt;='MPLH COMPS'!$B$11,$BI92&lt;='MPLH COMPS'!$C$11),'MPLH COMPS'!$F$11&amp;" - "&amp;'MPLH COMPS'!$G$11,
IF(AND(BH92="CONVENIENCE",$BI92&gt;='MPLH COMPS'!$B$12,$BI92&lt;='MPLH COMPS'!$C$12),'MPLH COMPS'!$F$12&amp;" - "&amp;'MPLH COMPS'!$G$12,
IF(AND(BH92="CONVENIENCE",$BI92&gt;='MPLH COMPS'!$B$13,$BI92&lt;='MPLH COMPS'!$C$13),'MPLH COMPS'!$F$13&amp;" - "&amp;'MPLH COMPS'!$G$13,
""))))))))))))))))))))))</f>
        <v/>
      </c>
      <c r="BM92" s="31"/>
      <c r="BN92" s="113"/>
      <c r="BO92" s="115">
        <f t="shared" si="60"/>
        <v>0</v>
      </c>
      <c r="BP92" s="117">
        <f t="shared" si="61"/>
        <v>0</v>
      </c>
      <c r="BQ92" s="117">
        <f t="shared" si="62"/>
        <v>0</v>
      </c>
      <c r="BR92" s="116">
        <f t="shared" si="63"/>
        <v>0</v>
      </c>
      <c r="BS92" s="115">
        <f t="shared" si="64"/>
        <v>0</v>
      </c>
      <c r="BT92" s="117">
        <f t="shared" si="65"/>
        <v>0</v>
      </c>
      <c r="BU92" s="116">
        <f t="shared" si="66"/>
        <v>0</v>
      </c>
      <c r="BV92" s="115">
        <f t="shared" si="67"/>
        <v>0</v>
      </c>
      <c r="BW92" s="117">
        <f t="shared" si="68"/>
        <v>0</v>
      </c>
      <c r="BX92" s="116">
        <f t="shared" si="69"/>
        <v>0</v>
      </c>
      <c r="BY92" s="118">
        <f t="shared" si="73"/>
        <v>0</v>
      </c>
    </row>
    <row r="93" spans="1:77" ht="20.75" customHeight="1" x14ac:dyDescent="0.2">
      <c r="A93" s="74" t="s">
        <v>163</v>
      </c>
      <c r="B93" s="120" t="b">
        <v>0</v>
      </c>
      <c r="C93" s="75"/>
      <c r="D93" s="159">
        <f t="shared" si="70"/>
        <v>0</v>
      </c>
      <c r="E93" s="96"/>
      <c r="F93" s="76"/>
      <c r="G93" s="77"/>
      <c r="H93" s="77"/>
      <c r="I93" s="39">
        <f t="shared" si="71"/>
        <v>0</v>
      </c>
      <c r="J93" s="98">
        <f>IF($F93=0,0,IF($B93=FALSE,ROUND($F93/$I93,4),
IF(AND($B93=TRUE,C93=0,ROUND($F93/$I93,4)&gt;=0.4),MIN(1,ROUND(($F93/$I93)*'FEDERAL RATES (HIDDEN)'!$C$2,4)),
IF(AND($B93=TRUE,C93=0,ROUND($F93/$I93,4)&lt;0.4),ROUND($F93/$I93,4),
IF(ROUND((SUMIFS($F:$F,$B:$B,TRUE,$C:$C,$C93)/SUMIFS($I:$I,$B:$B,TRUE,$C:$C,$C93)),4)&gt;=0.4,
MIN(1,ROUND((SUMIFS($F:$F,$B:$B,TRUE,$C:$C,$C93)/SUMIFS($I:$I,$B:$B,TRUE,$C:$C,$C93))*'FEDERAL RATES (HIDDEN)'!$C$2,4)),
ROUND((SUMIFS($F:$F,$B:$B,TRUE,$C:$C,$C93)/SUMIFS($I:$I,$B:$B,TRUE,$C:$C,$C93)),4))))))</f>
        <v>0</v>
      </c>
      <c r="K93" s="89">
        <f t="shared" si="41"/>
        <v>0</v>
      </c>
      <c r="L93" s="99">
        <f t="shared" si="42"/>
        <v>0</v>
      </c>
      <c r="M93" s="68">
        <v>1</v>
      </c>
      <c r="N93" s="87">
        <f t="shared" si="40"/>
        <v>0</v>
      </c>
      <c r="O93" s="68"/>
      <c r="P93" s="38">
        <f t="shared" si="43"/>
        <v>0</v>
      </c>
      <c r="Q93" s="38">
        <f t="shared" si="44"/>
        <v>0</v>
      </c>
      <c r="R93" s="38">
        <f t="shared" si="45"/>
        <v>0</v>
      </c>
      <c r="S93" s="87">
        <f t="shared" si="46"/>
        <v>0</v>
      </c>
      <c r="T93" s="69"/>
      <c r="U93" s="38">
        <f t="shared" si="47"/>
        <v>0</v>
      </c>
      <c r="V93" s="38">
        <f t="shared" si="48"/>
        <v>0</v>
      </c>
      <c r="W93" s="38">
        <f t="shared" si="49"/>
        <v>0</v>
      </c>
      <c r="X93" s="87">
        <f t="shared" si="50"/>
        <v>0</v>
      </c>
      <c r="Y93" s="69"/>
      <c r="Z93" s="38">
        <f t="shared" si="51"/>
        <v>0</v>
      </c>
      <c r="AA93" s="38">
        <f t="shared" si="52"/>
        <v>0</v>
      </c>
      <c r="AB93" s="38">
        <f t="shared" si="53"/>
        <v>0</v>
      </c>
      <c r="AC93" s="87">
        <f t="shared" si="54"/>
        <v>0</v>
      </c>
      <c r="AD93" s="69"/>
      <c r="AE93" s="38">
        <f t="shared" si="55"/>
        <v>0</v>
      </c>
      <c r="AF93" s="38">
        <f t="shared" si="56"/>
        <v>0</v>
      </c>
      <c r="AG93" s="38">
        <f t="shared" si="57"/>
        <v>0</v>
      </c>
      <c r="AH93" s="87">
        <f t="shared" si="58"/>
        <v>0</v>
      </c>
      <c r="AI93" s="69"/>
      <c r="AJ93" s="39">
        <f t="shared" si="59"/>
        <v>0</v>
      </c>
      <c r="AK93" s="106"/>
      <c r="AL93" s="91"/>
      <c r="AM93" s="107"/>
      <c r="AN93" s="106"/>
      <c r="AO93" s="91"/>
      <c r="AP93" s="107"/>
      <c r="AQ93" s="106"/>
      <c r="AR93" s="91"/>
      <c r="AS93" s="107"/>
      <c r="AT93" s="106"/>
      <c r="AU93" s="91"/>
      <c r="AV93" s="107"/>
      <c r="AW93" s="106"/>
      <c r="AX93" s="107"/>
      <c r="AY93" s="106"/>
      <c r="AZ93" s="107"/>
      <c r="BA93" s="108"/>
      <c r="BB93" s="106"/>
      <c r="BC93" s="91"/>
      <c r="BD93" s="91"/>
      <c r="BE93" s="91"/>
      <c r="BF93" s="107"/>
      <c r="BG93" s="70"/>
      <c r="BH93" s="61"/>
      <c r="BI93" s="38">
        <f xml:space="preserve">
(P93*(2/3))+
(X93*(1/3))+
(AC93)+
(AH93)+
((AJ93)/(AZ93+'FEDERAL RATES (HIDDEN)'!$C$20))</f>
        <v>0</v>
      </c>
      <c r="BJ93" s="65"/>
      <c r="BK93" s="63">
        <f t="shared" si="72"/>
        <v>0</v>
      </c>
      <c r="BL93" s="88" t="str">
        <f>IF(AND(BH93="CONVENTIONAL",$BI93&gt;='MPLH COMPS'!$B$3,$BI93&lt;='MPLH COMPS'!$C$3),'MPLH COMPS'!$D$3&amp;" - "&amp;'MPLH COMPS'!$E$3,
IF(AND(BH93="CONVENTIONAL",$BI93&gt;='MPLH COMPS'!$B$4,$BI93&lt;='MPLH COMPS'!$C$4),'MPLH COMPS'!$D$4&amp;" - "&amp;'MPLH COMPS'!$E$4,
IF(AND(BH93="CONVENTIONAL",$BI93&gt;='MPLH COMPS'!$B$5,$BI93&lt;='MPLH COMPS'!$C$5),'MPLH COMPS'!$D$5&amp;" - "&amp;'MPLH COMPS'!$E$5,
IF(AND(BH93="CONVENTIONAL",$BI93&gt;='MPLH COMPS'!$B$6,$BI93&lt;='MPLH COMPS'!$C$6),'MPLH COMPS'!$D$6&amp;" - "&amp;'MPLH COMPS'!$E$6,
IF(AND(BH93="CONVENTIONAL",$BI93&gt;='MPLH COMPS'!$B$7,$BI93&lt;='MPLH COMPS'!$C$7),'MPLH COMPS'!$D$7&amp;" - "&amp;'MPLH COMPS'!$E$7,
IF(AND(BH93="CONVENTIONAL",$BI93&gt;='MPLH COMPS'!$B$8,$BI93&lt;='MPLH COMPS'!$C$8),'MPLH COMPS'!$D$8&amp;" - "&amp;'MPLH COMPS'!$E$8,
IF(AND(BH93="CONVENTIONAL",$BI93&gt;='MPLH COMPS'!$B$9,$BI93&lt;='MPLH COMPS'!$C$9),'MPLH COMPS'!$D$9&amp;" - "&amp;'MPLH COMPS'!$E$9,
IF(AND(BH93="CONVENTIONAL",$BI93&gt;='MPLH COMPS'!$B$10,$BI93&lt;='MPLH COMPS'!$C$10),'MPLH COMPS'!$D$10&amp;" - "&amp;'MPLH COMPS'!$E$10,
IF(AND(BH93="CONVENTIONAL",$BI93&gt;='MPLH COMPS'!$B$11,$BI93&lt;='MPLH COMPS'!$C$11),'MPLH COMPS'!$D$11&amp;" - "&amp;'MPLH COMPS'!$E$11,
IF(AND(BH93="CONVENTIONAL",$BI93&gt;='MPLH COMPS'!$B$12,$BI93&lt;='MPLH COMPS'!$C$12),'MPLH COMPS'!$D$12&amp;" - "&amp;'MPLH COMPS'!$E$12,
IF(AND(BH93="CONVENTIONAL",$BI93&gt;='MPLH COMPS'!$B$13,$BI93&lt;='MPLH COMPS'!$C$13),'MPLH COMPS'!$D$13&amp;" - "&amp;'MPLH COMPS'!$E$13,
IF(AND(BH93="CONVENIENCE",$BI93&gt;='MPLH COMPS'!$B$3,$BI93&lt;='MPLH COMPS'!$C$3),'MPLH COMPS'!$F$3&amp;" - "&amp;'MPLH COMPS'!$G$3,
IF(AND(BH93="CONVENIENCE",$BI93&gt;='MPLH COMPS'!$B$4,$BI93&lt;='MPLH COMPS'!$C$4),'MPLH COMPS'!$F$4&amp;" - "&amp;'MPLH COMPS'!$G$4,
IF(AND(BH93="CONVENIENCE",$BI93&gt;='MPLH COMPS'!$B$5,$BI93&lt;='MPLH COMPS'!$C$5),'MPLH COMPS'!$F$5&amp;" - "&amp;'MPLH COMPS'!$G$5,
IF(AND(BH93="CONVENIENCE",$BI93&gt;='MPLH COMPS'!$B$6,$BI93&lt;='MPLH COMPS'!$C$6),'MPLH COMPS'!$F$6&amp;" - "&amp;'MPLH COMPS'!$G$6,
IF(AND(BH93="CONVENIENCE",$BI93&gt;='MPLH COMPS'!$B$7,$BI93&lt;='MPLH COMPS'!$C$7),'MPLH COMPS'!$F$7&amp;" - "&amp;'MPLH COMPS'!$G$7,
IF(AND(BH93="CONVENIENCE",$BI93&gt;='MPLH COMPS'!$B$8,$BI93&lt;='MPLH COMPS'!$C$8),'MPLH COMPS'!$F$8&amp;" - "&amp;'MPLH COMPS'!$G$8,
IF(AND(BH93="CONVENIENCE",$BI93&gt;='MPLH COMPS'!$B$9,$BI93&lt;='MPLH COMPS'!$C$9),'MPLH COMPS'!$F$9&amp;" - "&amp;'MPLH COMPS'!$G$9,
IF(AND(BH93="CONVENIENCE",$BI93&gt;='MPLH COMPS'!$B$10,$BI93&lt;='MPLH COMPS'!$C$10),'MPLH COMPS'!$F$10&amp;" - "&amp;'MPLH COMPS'!$G$10,
IF(AND(BH93="CONVENIENCE",$BI93&gt;='MPLH COMPS'!$B$11,$BI93&lt;='MPLH COMPS'!$C$11),'MPLH COMPS'!$F$11&amp;" - "&amp;'MPLH COMPS'!$G$11,
IF(AND(BH93="CONVENIENCE",$BI93&gt;='MPLH COMPS'!$B$12,$BI93&lt;='MPLH COMPS'!$C$12),'MPLH COMPS'!$F$12&amp;" - "&amp;'MPLH COMPS'!$G$12,
IF(AND(BH93="CONVENIENCE",$BI93&gt;='MPLH COMPS'!$B$13,$BI93&lt;='MPLH COMPS'!$C$13),'MPLH COMPS'!$F$13&amp;" - "&amp;'MPLH COMPS'!$G$13,
""))))))))))))))))))))))</f>
        <v/>
      </c>
      <c r="BM93" s="31"/>
      <c r="BN93" s="113"/>
      <c r="BO93" s="115">
        <f t="shared" si="60"/>
        <v>0</v>
      </c>
      <c r="BP93" s="117">
        <f t="shared" si="61"/>
        <v>0</v>
      </c>
      <c r="BQ93" s="117">
        <f t="shared" si="62"/>
        <v>0</v>
      </c>
      <c r="BR93" s="116">
        <f t="shared" si="63"/>
        <v>0</v>
      </c>
      <c r="BS93" s="115">
        <f t="shared" si="64"/>
        <v>0</v>
      </c>
      <c r="BT93" s="117">
        <f t="shared" si="65"/>
        <v>0</v>
      </c>
      <c r="BU93" s="116">
        <f t="shared" si="66"/>
        <v>0</v>
      </c>
      <c r="BV93" s="115">
        <f t="shared" si="67"/>
        <v>0</v>
      </c>
      <c r="BW93" s="117">
        <f t="shared" si="68"/>
        <v>0</v>
      </c>
      <c r="BX93" s="116">
        <f t="shared" si="69"/>
        <v>0</v>
      </c>
      <c r="BY93" s="118">
        <f t="shared" si="73"/>
        <v>0</v>
      </c>
    </row>
    <row r="94" spans="1:77" ht="20.75" customHeight="1" x14ac:dyDescent="0.2">
      <c r="A94" s="74" t="s">
        <v>164</v>
      </c>
      <c r="B94" s="120" t="b">
        <v>0</v>
      </c>
      <c r="C94" s="75"/>
      <c r="D94" s="159">
        <f t="shared" si="70"/>
        <v>0</v>
      </c>
      <c r="E94" s="96"/>
      <c r="F94" s="76"/>
      <c r="G94" s="77"/>
      <c r="H94" s="77"/>
      <c r="I94" s="39">
        <f t="shared" si="71"/>
        <v>0</v>
      </c>
      <c r="J94" s="98">
        <f>IF($F94=0,0,IF($B94=FALSE,ROUND($F94/$I94,4),
IF(AND($B94=TRUE,C94=0,ROUND($F94/$I94,4)&gt;=0.4),MIN(1,ROUND(($F94/$I94)*'FEDERAL RATES (HIDDEN)'!$C$2,4)),
IF(AND($B94=TRUE,C94=0,ROUND($F94/$I94,4)&lt;0.4),ROUND($F94/$I94,4),
IF(ROUND((SUMIFS($F:$F,$B:$B,TRUE,$C:$C,$C94)/SUMIFS($I:$I,$B:$B,TRUE,$C:$C,$C94)),4)&gt;=0.4,
MIN(1,ROUND((SUMIFS($F:$F,$B:$B,TRUE,$C:$C,$C94)/SUMIFS($I:$I,$B:$B,TRUE,$C:$C,$C94))*'FEDERAL RATES (HIDDEN)'!$C$2,4)),
ROUND((SUMIFS($F:$F,$B:$B,TRUE,$C:$C,$C94)/SUMIFS($I:$I,$B:$B,TRUE,$C:$C,$C94)),4))))))</f>
        <v>0</v>
      </c>
      <c r="K94" s="89">
        <f t="shared" si="41"/>
        <v>0</v>
      </c>
      <c r="L94" s="99">
        <f t="shared" si="42"/>
        <v>0</v>
      </c>
      <c r="M94" s="68">
        <v>1</v>
      </c>
      <c r="N94" s="87">
        <f t="shared" si="40"/>
        <v>0</v>
      </c>
      <c r="O94" s="68"/>
      <c r="P94" s="38">
        <f t="shared" si="43"/>
        <v>0</v>
      </c>
      <c r="Q94" s="38">
        <f t="shared" si="44"/>
        <v>0</v>
      </c>
      <c r="R94" s="38">
        <f t="shared" si="45"/>
        <v>0</v>
      </c>
      <c r="S94" s="87">
        <f t="shared" si="46"/>
        <v>0</v>
      </c>
      <c r="T94" s="69"/>
      <c r="U94" s="38">
        <f t="shared" si="47"/>
        <v>0</v>
      </c>
      <c r="V94" s="38">
        <f t="shared" si="48"/>
        <v>0</v>
      </c>
      <c r="W94" s="38">
        <f t="shared" si="49"/>
        <v>0</v>
      </c>
      <c r="X94" s="87">
        <f t="shared" si="50"/>
        <v>0</v>
      </c>
      <c r="Y94" s="69"/>
      <c r="Z94" s="38">
        <f t="shared" si="51"/>
        <v>0</v>
      </c>
      <c r="AA94" s="38">
        <f t="shared" si="52"/>
        <v>0</v>
      </c>
      <c r="AB94" s="38">
        <f t="shared" si="53"/>
        <v>0</v>
      </c>
      <c r="AC94" s="87">
        <f t="shared" si="54"/>
        <v>0</v>
      </c>
      <c r="AD94" s="69"/>
      <c r="AE94" s="38">
        <f t="shared" si="55"/>
        <v>0</v>
      </c>
      <c r="AF94" s="38">
        <f t="shared" si="56"/>
        <v>0</v>
      </c>
      <c r="AG94" s="38">
        <f t="shared" si="57"/>
        <v>0</v>
      </c>
      <c r="AH94" s="87">
        <f t="shared" si="58"/>
        <v>0</v>
      </c>
      <c r="AI94" s="69"/>
      <c r="AJ94" s="39">
        <f t="shared" si="59"/>
        <v>0</v>
      </c>
      <c r="AK94" s="106"/>
      <c r="AL94" s="91"/>
      <c r="AM94" s="107"/>
      <c r="AN94" s="106"/>
      <c r="AO94" s="91"/>
      <c r="AP94" s="107"/>
      <c r="AQ94" s="106"/>
      <c r="AR94" s="91"/>
      <c r="AS94" s="107"/>
      <c r="AT94" s="106"/>
      <c r="AU94" s="91"/>
      <c r="AV94" s="107"/>
      <c r="AW94" s="106"/>
      <c r="AX94" s="107"/>
      <c r="AY94" s="106"/>
      <c r="AZ94" s="107"/>
      <c r="BA94" s="108"/>
      <c r="BB94" s="106"/>
      <c r="BC94" s="91"/>
      <c r="BD94" s="91"/>
      <c r="BE94" s="91"/>
      <c r="BF94" s="107"/>
      <c r="BG94" s="70"/>
      <c r="BH94" s="61"/>
      <c r="BI94" s="38">
        <f xml:space="preserve">
(P94*(2/3))+
(X94*(1/3))+
(AC94)+
(AH94)+
((AJ94)/(AZ94+'FEDERAL RATES (HIDDEN)'!$C$20))</f>
        <v>0</v>
      </c>
      <c r="BJ94" s="65"/>
      <c r="BK94" s="63">
        <f t="shared" si="72"/>
        <v>0</v>
      </c>
      <c r="BL94" s="88" t="str">
        <f>IF(AND(BH94="CONVENTIONAL",$BI94&gt;='MPLH COMPS'!$B$3,$BI94&lt;='MPLH COMPS'!$C$3),'MPLH COMPS'!$D$3&amp;" - "&amp;'MPLH COMPS'!$E$3,
IF(AND(BH94="CONVENTIONAL",$BI94&gt;='MPLH COMPS'!$B$4,$BI94&lt;='MPLH COMPS'!$C$4),'MPLH COMPS'!$D$4&amp;" - "&amp;'MPLH COMPS'!$E$4,
IF(AND(BH94="CONVENTIONAL",$BI94&gt;='MPLH COMPS'!$B$5,$BI94&lt;='MPLH COMPS'!$C$5),'MPLH COMPS'!$D$5&amp;" - "&amp;'MPLH COMPS'!$E$5,
IF(AND(BH94="CONVENTIONAL",$BI94&gt;='MPLH COMPS'!$B$6,$BI94&lt;='MPLH COMPS'!$C$6),'MPLH COMPS'!$D$6&amp;" - "&amp;'MPLH COMPS'!$E$6,
IF(AND(BH94="CONVENTIONAL",$BI94&gt;='MPLH COMPS'!$B$7,$BI94&lt;='MPLH COMPS'!$C$7),'MPLH COMPS'!$D$7&amp;" - "&amp;'MPLH COMPS'!$E$7,
IF(AND(BH94="CONVENTIONAL",$BI94&gt;='MPLH COMPS'!$B$8,$BI94&lt;='MPLH COMPS'!$C$8),'MPLH COMPS'!$D$8&amp;" - "&amp;'MPLH COMPS'!$E$8,
IF(AND(BH94="CONVENTIONAL",$BI94&gt;='MPLH COMPS'!$B$9,$BI94&lt;='MPLH COMPS'!$C$9),'MPLH COMPS'!$D$9&amp;" - "&amp;'MPLH COMPS'!$E$9,
IF(AND(BH94="CONVENTIONAL",$BI94&gt;='MPLH COMPS'!$B$10,$BI94&lt;='MPLH COMPS'!$C$10),'MPLH COMPS'!$D$10&amp;" - "&amp;'MPLH COMPS'!$E$10,
IF(AND(BH94="CONVENTIONAL",$BI94&gt;='MPLH COMPS'!$B$11,$BI94&lt;='MPLH COMPS'!$C$11),'MPLH COMPS'!$D$11&amp;" - "&amp;'MPLH COMPS'!$E$11,
IF(AND(BH94="CONVENTIONAL",$BI94&gt;='MPLH COMPS'!$B$12,$BI94&lt;='MPLH COMPS'!$C$12),'MPLH COMPS'!$D$12&amp;" - "&amp;'MPLH COMPS'!$E$12,
IF(AND(BH94="CONVENTIONAL",$BI94&gt;='MPLH COMPS'!$B$13,$BI94&lt;='MPLH COMPS'!$C$13),'MPLH COMPS'!$D$13&amp;" - "&amp;'MPLH COMPS'!$E$13,
IF(AND(BH94="CONVENIENCE",$BI94&gt;='MPLH COMPS'!$B$3,$BI94&lt;='MPLH COMPS'!$C$3),'MPLH COMPS'!$F$3&amp;" - "&amp;'MPLH COMPS'!$G$3,
IF(AND(BH94="CONVENIENCE",$BI94&gt;='MPLH COMPS'!$B$4,$BI94&lt;='MPLH COMPS'!$C$4),'MPLH COMPS'!$F$4&amp;" - "&amp;'MPLH COMPS'!$G$4,
IF(AND(BH94="CONVENIENCE",$BI94&gt;='MPLH COMPS'!$B$5,$BI94&lt;='MPLH COMPS'!$C$5),'MPLH COMPS'!$F$5&amp;" - "&amp;'MPLH COMPS'!$G$5,
IF(AND(BH94="CONVENIENCE",$BI94&gt;='MPLH COMPS'!$B$6,$BI94&lt;='MPLH COMPS'!$C$6),'MPLH COMPS'!$F$6&amp;" - "&amp;'MPLH COMPS'!$G$6,
IF(AND(BH94="CONVENIENCE",$BI94&gt;='MPLH COMPS'!$B$7,$BI94&lt;='MPLH COMPS'!$C$7),'MPLH COMPS'!$F$7&amp;" - "&amp;'MPLH COMPS'!$G$7,
IF(AND(BH94="CONVENIENCE",$BI94&gt;='MPLH COMPS'!$B$8,$BI94&lt;='MPLH COMPS'!$C$8),'MPLH COMPS'!$F$8&amp;" - "&amp;'MPLH COMPS'!$G$8,
IF(AND(BH94="CONVENIENCE",$BI94&gt;='MPLH COMPS'!$B$9,$BI94&lt;='MPLH COMPS'!$C$9),'MPLH COMPS'!$F$9&amp;" - "&amp;'MPLH COMPS'!$G$9,
IF(AND(BH94="CONVENIENCE",$BI94&gt;='MPLH COMPS'!$B$10,$BI94&lt;='MPLH COMPS'!$C$10),'MPLH COMPS'!$F$10&amp;" - "&amp;'MPLH COMPS'!$G$10,
IF(AND(BH94="CONVENIENCE",$BI94&gt;='MPLH COMPS'!$B$11,$BI94&lt;='MPLH COMPS'!$C$11),'MPLH COMPS'!$F$11&amp;" - "&amp;'MPLH COMPS'!$G$11,
IF(AND(BH94="CONVENIENCE",$BI94&gt;='MPLH COMPS'!$B$12,$BI94&lt;='MPLH COMPS'!$C$12),'MPLH COMPS'!$F$12&amp;" - "&amp;'MPLH COMPS'!$G$12,
IF(AND(BH94="CONVENIENCE",$BI94&gt;='MPLH COMPS'!$B$13,$BI94&lt;='MPLH COMPS'!$C$13),'MPLH COMPS'!$F$13&amp;" - "&amp;'MPLH COMPS'!$G$13,
""))))))))))))))))))))))</f>
        <v/>
      </c>
      <c r="BM94" s="31"/>
      <c r="BN94" s="113"/>
      <c r="BO94" s="115">
        <f t="shared" si="60"/>
        <v>0</v>
      </c>
      <c r="BP94" s="117">
        <f t="shared" si="61"/>
        <v>0</v>
      </c>
      <c r="BQ94" s="117">
        <f t="shared" si="62"/>
        <v>0</v>
      </c>
      <c r="BR94" s="116">
        <f t="shared" si="63"/>
        <v>0</v>
      </c>
      <c r="BS94" s="115">
        <f t="shared" si="64"/>
        <v>0</v>
      </c>
      <c r="BT94" s="117">
        <f t="shared" si="65"/>
        <v>0</v>
      </c>
      <c r="BU94" s="116">
        <f t="shared" si="66"/>
        <v>0</v>
      </c>
      <c r="BV94" s="115">
        <f t="shared" si="67"/>
        <v>0</v>
      </c>
      <c r="BW94" s="117">
        <f t="shared" si="68"/>
        <v>0</v>
      </c>
      <c r="BX94" s="116">
        <f t="shared" si="69"/>
        <v>0</v>
      </c>
      <c r="BY94" s="118">
        <f t="shared" si="73"/>
        <v>0</v>
      </c>
    </row>
    <row r="95" spans="1:77" ht="20.75" customHeight="1" x14ac:dyDescent="0.2">
      <c r="A95" s="74" t="s">
        <v>165</v>
      </c>
      <c r="B95" s="120" t="b">
        <v>0</v>
      </c>
      <c r="C95" s="75"/>
      <c r="D95" s="159">
        <f t="shared" si="70"/>
        <v>0</v>
      </c>
      <c r="E95" s="96"/>
      <c r="F95" s="76"/>
      <c r="G95" s="77"/>
      <c r="H95" s="77"/>
      <c r="I95" s="39">
        <f t="shared" si="71"/>
        <v>0</v>
      </c>
      <c r="J95" s="98">
        <f>IF($F95=0,0,IF($B95=FALSE,ROUND($F95/$I95,4),
IF(AND($B95=TRUE,C95=0,ROUND($F95/$I95,4)&gt;=0.4),MIN(1,ROUND(($F95/$I95)*'FEDERAL RATES (HIDDEN)'!$C$2,4)),
IF(AND($B95=TRUE,C95=0,ROUND($F95/$I95,4)&lt;0.4),ROUND($F95/$I95,4),
IF(ROUND((SUMIFS($F:$F,$B:$B,TRUE,$C:$C,$C95)/SUMIFS($I:$I,$B:$B,TRUE,$C:$C,$C95)),4)&gt;=0.4,
MIN(1,ROUND((SUMIFS($F:$F,$B:$B,TRUE,$C:$C,$C95)/SUMIFS($I:$I,$B:$B,TRUE,$C:$C,$C95))*'FEDERAL RATES (HIDDEN)'!$C$2,4)),
ROUND((SUMIFS($F:$F,$B:$B,TRUE,$C:$C,$C95)/SUMIFS($I:$I,$B:$B,TRUE,$C:$C,$C95)),4))))))</f>
        <v>0</v>
      </c>
      <c r="K95" s="89">
        <f t="shared" si="41"/>
        <v>0</v>
      </c>
      <c r="L95" s="99">
        <f t="shared" si="42"/>
        <v>0</v>
      </c>
      <c r="M95" s="68">
        <v>1</v>
      </c>
      <c r="N95" s="87">
        <f t="shared" si="40"/>
        <v>0</v>
      </c>
      <c r="O95" s="68"/>
      <c r="P95" s="38">
        <f t="shared" si="43"/>
        <v>0</v>
      </c>
      <c r="Q95" s="38">
        <f t="shared" si="44"/>
        <v>0</v>
      </c>
      <c r="R95" s="38">
        <f t="shared" si="45"/>
        <v>0</v>
      </c>
      <c r="S95" s="87">
        <f t="shared" si="46"/>
        <v>0</v>
      </c>
      <c r="T95" s="69"/>
      <c r="U95" s="38">
        <f t="shared" si="47"/>
        <v>0</v>
      </c>
      <c r="V95" s="38">
        <f t="shared" si="48"/>
        <v>0</v>
      </c>
      <c r="W95" s="38">
        <f t="shared" si="49"/>
        <v>0</v>
      </c>
      <c r="X95" s="87">
        <f t="shared" si="50"/>
        <v>0</v>
      </c>
      <c r="Y95" s="69"/>
      <c r="Z95" s="38">
        <f t="shared" si="51"/>
        <v>0</v>
      </c>
      <c r="AA95" s="38">
        <f t="shared" si="52"/>
        <v>0</v>
      </c>
      <c r="AB95" s="38">
        <f t="shared" si="53"/>
        <v>0</v>
      </c>
      <c r="AC95" s="87">
        <f t="shared" si="54"/>
        <v>0</v>
      </c>
      <c r="AD95" s="69"/>
      <c r="AE95" s="38">
        <f t="shared" si="55"/>
        <v>0</v>
      </c>
      <c r="AF95" s="38">
        <f t="shared" si="56"/>
        <v>0</v>
      </c>
      <c r="AG95" s="38">
        <f t="shared" si="57"/>
        <v>0</v>
      </c>
      <c r="AH95" s="87">
        <f t="shared" si="58"/>
        <v>0</v>
      </c>
      <c r="AI95" s="69"/>
      <c r="AJ95" s="39">
        <f t="shared" si="59"/>
        <v>0</v>
      </c>
      <c r="AK95" s="106"/>
      <c r="AL95" s="91"/>
      <c r="AM95" s="107"/>
      <c r="AN95" s="106"/>
      <c r="AO95" s="91"/>
      <c r="AP95" s="107"/>
      <c r="AQ95" s="106"/>
      <c r="AR95" s="91"/>
      <c r="AS95" s="107"/>
      <c r="AT95" s="106"/>
      <c r="AU95" s="91"/>
      <c r="AV95" s="107"/>
      <c r="AW95" s="106"/>
      <c r="AX95" s="107"/>
      <c r="AY95" s="106"/>
      <c r="AZ95" s="107"/>
      <c r="BA95" s="108"/>
      <c r="BB95" s="106"/>
      <c r="BC95" s="91"/>
      <c r="BD95" s="91"/>
      <c r="BE95" s="91"/>
      <c r="BF95" s="107"/>
      <c r="BG95" s="70"/>
      <c r="BH95" s="61"/>
      <c r="BI95" s="38">
        <f xml:space="preserve">
(P95*(2/3))+
(X95*(1/3))+
(AC95)+
(AH95)+
((AJ95)/(AZ95+'FEDERAL RATES (HIDDEN)'!$C$20))</f>
        <v>0</v>
      </c>
      <c r="BJ95" s="65"/>
      <c r="BK95" s="63">
        <f t="shared" si="72"/>
        <v>0</v>
      </c>
      <c r="BL95" s="88" t="str">
        <f>IF(AND(BH95="CONVENTIONAL",$BI95&gt;='MPLH COMPS'!$B$3,$BI95&lt;='MPLH COMPS'!$C$3),'MPLH COMPS'!$D$3&amp;" - "&amp;'MPLH COMPS'!$E$3,
IF(AND(BH95="CONVENTIONAL",$BI95&gt;='MPLH COMPS'!$B$4,$BI95&lt;='MPLH COMPS'!$C$4),'MPLH COMPS'!$D$4&amp;" - "&amp;'MPLH COMPS'!$E$4,
IF(AND(BH95="CONVENTIONAL",$BI95&gt;='MPLH COMPS'!$B$5,$BI95&lt;='MPLH COMPS'!$C$5),'MPLH COMPS'!$D$5&amp;" - "&amp;'MPLH COMPS'!$E$5,
IF(AND(BH95="CONVENTIONAL",$BI95&gt;='MPLH COMPS'!$B$6,$BI95&lt;='MPLH COMPS'!$C$6),'MPLH COMPS'!$D$6&amp;" - "&amp;'MPLH COMPS'!$E$6,
IF(AND(BH95="CONVENTIONAL",$BI95&gt;='MPLH COMPS'!$B$7,$BI95&lt;='MPLH COMPS'!$C$7),'MPLH COMPS'!$D$7&amp;" - "&amp;'MPLH COMPS'!$E$7,
IF(AND(BH95="CONVENTIONAL",$BI95&gt;='MPLH COMPS'!$B$8,$BI95&lt;='MPLH COMPS'!$C$8),'MPLH COMPS'!$D$8&amp;" - "&amp;'MPLH COMPS'!$E$8,
IF(AND(BH95="CONVENTIONAL",$BI95&gt;='MPLH COMPS'!$B$9,$BI95&lt;='MPLH COMPS'!$C$9),'MPLH COMPS'!$D$9&amp;" - "&amp;'MPLH COMPS'!$E$9,
IF(AND(BH95="CONVENTIONAL",$BI95&gt;='MPLH COMPS'!$B$10,$BI95&lt;='MPLH COMPS'!$C$10),'MPLH COMPS'!$D$10&amp;" - "&amp;'MPLH COMPS'!$E$10,
IF(AND(BH95="CONVENTIONAL",$BI95&gt;='MPLH COMPS'!$B$11,$BI95&lt;='MPLH COMPS'!$C$11),'MPLH COMPS'!$D$11&amp;" - "&amp;'MPLH COMPS'!$E$11,
IF(AND(BH95="CONVENTIONAL",$BI95&gt;='MPLH COMPS'!$B$12,$BI95&lt;='MPLH COMPS'!$C$12),'MPLH COMPS'!$D$12&amp;" - "&amp;'MPLH COMPS'!$E$12,
IF(AND(BH95="CONVENTIONAL",$BI95&gt;='MPLH COMPS'!$B$13,$BI95&lt;='MPLH COMPS'!$C$13),'MPLH COMPS'!$D$13&amp;" - "&amp;'MPLH COMPS'!$E$13,
IF(AND(BH95="CONVENIENCE",$BI95&gt;='MPLH COMPS'!$B$3,$BI95&lt;='MPLH COMPS'!$C$3),'MPLH COMPS'!$F$3&amp;" - "&amp;'MPLH COMPS'!$G$3,
IF(AND(BH95="CONVENIENCE",$BI95&gt;='MPLH COMPS'!$B$4,$BI95&lt;='MPLH COMPS'!$C$4),'MPLH COMPS'!$F$4&amp;" - "&amp;'MPLH COMPS'!$G$4,
IF(AND(BH95="CONVENIENCE",$BI95&gt;='MPLH COMPS'!$B$5,$BI95&lt;='MPLH COMPS'!$C$5),'MPLH COMPS'!$F$5&amp;" - "&amp;'MPLH COMPS'!$G$5,
IF(AND(BH95="CONVENIENCE",$BI95&gt;='MPLH COMPS'!$B$6,$BI95&lt;='MPLH COMPS'!$C$6),'MPLH COMPS'!$F$6&amp;" - "&amp;'MPLH COMPS'!$G$6,
IF(AND(BH95="CONVENIENCE",$BI95&gt;='MPLH COMPS'!$B$7,$BI95&lt;='MPLH COMPS'!$C$7),'MPLH COMPS'!$F$7&amp;" - "&amp;'MPLH COMPS'!$G$7,
IF(AND(BH95="CONVENIENCE",$BI95&gt;='MPLH COMPS'!$B$8,$BI95&lt;='MPLH COMPS'!$C$8),'MPLH COMPS'!$F$8&amp;" - "&amp;'MPLH COMPS'!$G$8,
IF(AND(BH95="CONVENIENCE",$BI95&gt;='MPLH COMPS'!$B$9,$BI95&lt;='MPLH COMPS'!$C$9),'MPLH COMPS'!$F$9&amp;" - "&amp;'MPLH COMPS'!$G$9,
IF(AND(BH95="CONVENIENCE",$BI95&gt;='MPLH COMPS'!$B$10,$BI95&lt;='MPLH COMPS'!$C$10),'MPLH COMPS'!$F$10&amp;" - "&amp;'MPLH COMPS'!$G$10,
IF(AND(BH95="CONVENIENCE",$BI95&gt;='MPLH COMPS'!$B$11,$BI95&lt;='MPLH COMPS'!$C$11),'MPLH COMPS'!$F$11&amp;" - "&amp;'MPLH COMPS'!$G$11,
IF(AND(BH95="CONVENIENCE",$BI95&gt;='MPLH COMPS'!$B$12,$BI95&lt;='MPLH COMPS'!$C$12),'MPLH COMPS'!$F$12&amp;" - "&amp;'MPLH COMPS'!$G$12,
IF(AND(BH95="CONVENIENCE",$BI95&gt;='MPLH COMPS'!$B$13,$BI95&lt;='MPLH COMPS'!$C$13),'MPLH COMPS'!$F$13&amp;" - "&amp;'MPLH COMPS'!$G$13,
""))))))))))))))))))))))</f>
        <v/>
      </c>
      <c r="BM95" s="31"/>
      <c r="BN95" s="113"/>
      <c r="BO95" s="115">
        <f t="shared" si="60"/>
        <v>0</v>
      </c>
      <c r="BP95" s="117">
        <f t="shared" si="61"/>
        <v>0</v>
      </c>
      <c r="BQ95" s="117">
        <f t="shared" si="62"/>
        <v>0</v>
      </c>
      <c r="BR95" s="116">
        <f t="shared" si="63"/>
        <v>0</v>
      </c>
      <c r="BS95" s="115">
        <f t="shared" si="64"/>
        <v>0</v>
      </c>
      <c r="BT95" s="117">
        <f t="shared" si="65"/>
        <v>0</v>
      </c>
      <c r="BU95" s="116">
        <f t="shared" si="66"/>
        <v>0</v>
      </c>
      <c r="BV95" s="115">
        <f t="shared" si="67"/>
        <v>0</v>
      </c>
      <c r="BW95" s="117">
        <f t="shared" si="68"/>
        <v>0</v>
      </c>
      <c r="BX95" s="116">
        <f t="shared" si="69"/>
        <v>0</v>
      </c>
      <c r="BY95" s="118">
        <f t="shared" si="73"/>
        <v>0</v>
      </c>
    </row>
    <row r="96" spans="1:77" ht="20.75" customHeight="1" x14ac:dyDescent="0.2">
      <c r="A96" s="74" t="s">
        <v>166</v>
      </c>
      <c r="B96" s="120" t="b">
        <v>0</v>
      </c>
      <c r="C96" s="75"/>
      <c r="D96" s="159">
        <f t="shared" si="70"/>
        <v>0</v>
      </c>
      <c r="E96" s="96"/>
      <c r="F96" s="76"/>
      <c r="G96" s="77"/>
      <c r="H96" s="77"/>
      <c r="I96" s="39">
        <f t="shared" si="71"/>
        <v>0</v>
      </c>
      <c r="J96" s="98">
        <f>IF($F96=0,0,IF($B96=FALSE,ROUND($F96/$I96,4),
IF(AND($B96=TRUE,C96=0,ROUND($F96/$I96,4)&gt;=0.4),MIN(1,ROUND(($F96/$I96)*'FEDERAL RATES (HIDDEN)'!$C$2,4)),
IF(AND($B96=TRUE,C96=0,ROUND($F96/$I96,4)&lt;0.4),ROUND($F96/$I96,4),
IF(ROUND((SUMIFS($F:$F,$B:$B,TRUE,$C:$C,$C96)/SUMIFS($I:$I,$B:$B,TRUE,$C:$C,$C96)),4)&gt;=0.4,
MIN(1,ROUND((SUMIFS($F:$F,$B:$B,TRUE,$C:$C,$C96)/SUMIFS($I:$I,$B:$B,TRUE,$C:$C,$C96))*'FEDERAL RATES (HIDDEN)'!$C$2,4)),
ROUND((SUMIFS($F:$F,$B:$B,TRUE,$C:$C,$C96)/SUMIFS($I:$I,$B:$B,TRUE,$C:$C,$C96)),4))))))</f>
        <v>0</v>
      </c>
      <c r="K96" s="89">
        <f t="shared" si="41"/>
        <v>0</v>
      </c>
      <c r="L96" s="99">
        <f t="shared" si="42"/>
        <v>0</v>
      </c>
      <c r="M96" s="68">
        <v>1</v>
      </c>
      <c r="N96" s="87">
        <f t="shared" si="40"/>
        <v>0</v>
      </c>
      <c r="O96" s="68"/>
      <c r="P96" s="38">
        <f t="shared" si="43"/>
        <v>0</v>
      </c>
      <c r="Q96" s="38">
        <f t="shared" si="44"/>
        <v>0</v>
      </c>
      <c r="R96" s="38">
        <f t="shared" si="45"/>
        <v>0</v>
      </c>
      <c r="S96" s="87">
        <f t="shared" si="46"/>
        <v>0</v>
      </c>
      <c r="T96" s="69"/>
      <c r="U96" s="38">
        <f t="shared" si="47"/>
        <v>0</v>
      </c>
      <c r="V96" s="38">
        <f t="shared" si="48"/>
        <v>0</v>
      </c>
      <c r="W96" s="38">
        <f t="shared" si="49"/>
        <v>0</v>
      </c>
      <c r="X96" s="87">
        <f t="shared" si="50"/>
        <v>0</v>
      </c>
      <c r="Y96" s="69"/>
      <c r="Z96" s="38">
        <f t="shared" si="51"/>
        <v>0</v>
      </c>
      <c r="AA96" s="38">
        <f t="shared" si="52"/>
        <v>0</v>
      </c>
      <c r="AB96" s="38">
        <f t="shared" si="53"/>
        <v>0</v>
      </c>
      <c r="AC96" s="87">
        <f t="shared" si="54"/>
        <v>0</v>
      </c>
      <c r="AD96" s="69"/>
      <c r="AE96" s="38">
        <f t="shared" si="55"/>
        <v>0</v>
      </c>
      <c r="AF96" s="38">
        <f t="shared" si="56"/>
        <v>0</v>
      </c>
      <c r="AG96" s="38">
        <f t="shared" si="57"/>
        <v>0</v>
      </c>
      <c r="AH96" s="87">
        <f t="shared" si="58"/>
        <v>0</v>
      </c>
      <c r="AI96" s="69"/>
      <c r="AJ96" s="39">
        <f t="shared" si="59"/>
        <v>0</v>
      </c>
      <c r="AK96" s="106"/>
      <c r="AL96" s="91"/>
      <c r="AM96" s="107"/>
      <c r="AN96" s="106"/>
      <c r="AO96" s="91"/>
      <c r="AP96" s="107"/>
      <c r="AQ96" s="106"/>
      <c r="AR96" s="91"/>
      <c r="AS96" s="107"/>
      <c r="AT96" s="106"/>
      <c r="AU96" s="91"/>
      <c r="AV96" s="107"/>
      <c r="AW96" s="106"/>
      <c r="AX96" s="107"/>
      <c r="AY96" s="106"/>
      <c r="AZ96" s="107"/>
      <c r="BA96" s="108"/>
      <c r="BB96" s="106"/>
      <c r="BC96" s="91"/>
      <c r="BD96" s="91"/>
      <c r="BE96" s="91"/>
      <c r="BF96" s="107"/>
      <c r="BG96" s="70"/>
      <c r="BH96" s="61"/>
      <c r="BI96" s="38">
        <f xml:space="preserve">
(P96*(2/3))+
(X96*(1/3))+
(AC96)+
(AH96)+
((AJ96)/(AZ96+'FEDERAL RATES (HIDDEN)'!$C$20))</f>
        <v>0</v>
      </c>
      <c r="BJ96" s="65"/>
      <c r="BK96" s="63">
        <f t="shared" si="72"/>
        <v>0</v>
      </c>
      <c r="BL96" s="88" t="str">
        <f>IF(AND(BH96="CONVENTIONAL",$BI96&gt;='MPLH COMPS'!$B$3,$BI96&lt;='MPLH COMPS'!$C$3),'MPLH COMPS'!$D$3&amp;" - "&amp;'MPLH COMPS'!$E$3,
IF(AND(BH96="CONVENTIONAL",$BI96&gt;='MPLH COMPS'!$B$4,$BI96&lt;='MPLH COMPS'!$C$4),'MPLH COMPS'!$D$4&amp;" - "&amp;'MPLH COMPS'!$E$4,
IF(AND(BH96="CONVENTIONAL",$BI96&gt;='MPLH COMPS'!$B$5,$BI96&lt;='MPLH COMPS'!$C$5),'MPLH COMPS'!$D$5&amp;" - "&amp;'MPLH COMPS'!$E$5,
IF(AND(BH96="CONVENTIONAL",$BI96&gt;='MPLH COMPS'!$B$6,$BI96&lt;='MPLH COMPS'!$C$6),'MPLH COMPS'!$D$6&amp;" - "&amp;'MPLH COMPS'!$E$6,
IF(AND(BH96="CONVENTIONAL",$BI96&gt;='MPLH COMPS'!$B$7,$BI96&lt;='MPLH COMPS'!$C$7),'MPLH COMPS'!$D$7&amp;" - "&amp;'MPLH COMPS'!$E$7,
IF(AND(BH96="CONVENTIONAL",$BI96&gt;='MPLH COMPS'!$B$8,$BI96&lt;='MPLH COMPS'!$C$8),'MPLH COMPS'!$D$8&amp;" - "&amp;'MPLH COMPS'!$E$8,
IF(AND(BH96="CONVENTIONAL",$BI96&gt;='MPLH COMPS'!$B$9,$BI96&lt;='MPLH COMPS'!$C$9),'MPLH COMPS'!$D$9&amp;" - "&amp;'MPLH COMPS'!$E$9,
IF(AND(BH96="CONVENTIONAL",$BI96&gt;='MPLH COMPS'!$B$10,$BI96&lt;='MPLH COMPS'!$C$10),'MPLH COMPS'!$D$10&amp;" - "&amp;'MPLH COMPS'!$E$10,
IF(AND(BH96="CONVENTIONAL",$BI96&gt;='MPLH COMPS'!$B$11,$BI96&lt;='MPLH COMPS'!$C$11),'MPLH COMPS'!$D$11&amp;" - "&amp;'MPLH COMPS'!$E$11,
IF(AND(BH96="CONVENTIONAL",$BI96&gt;='MPLH COMPS'!$B$12,$BI96&lt;='MPLH COMPS'!$C$12),'MPLH COMPS'!$D$12&amp;" - "&amp;'MPLH COMPS'!$E$12,
IF(AND(BH96="CONVENTIONAL",$BI96&gt;='MPLH COMPS'!$B$13,$BI96&lt;='MPLH COMPS'!$C$13),'MPLH COMPS'!$D$13&amp;" - "&amp;'MPLH COMPS'!$E$13,
IF(AND(BH96="CONVENIENCE",$BI96&gt;='MPLH COMPS'!$B$3,$BI96&lt;='MPLH COMPS'!$C$3),'MPLH COMPS'!$F$3&amp;" - "&amp;'MPLH COMPS'!$G$3,
IF(AND(BH96="CONVENIENCE",$BI96&gt;='MPLH COMPS'!$B$4,$BI96&lt;='MPLH COMPS'!$C$4),'MPLH COMPS'!$F$4&amp;" - "&amp;'MPLH COMPS'!$G$4,
IF(AND(BH96="CONVENIENCE",$BI96&gt;='MPLH COMPS'!$B$5,$BI96&lt;='MPLH COMPS'!$C$5),'MPLH COMPS'!$F$5&amp;" - "&amp;'MPLH COMPS'!$G$5,
IF(AND(BH96="CONVENIENCE",$BI96&gt;='MPLH COMPS'!$B$6,$BI96&lt;='MPLH COMPS'!$C$6),'MPLH COMPS'!$F$6&amp;" - "&amp;'MPLH COMPS'!$G$6,
IF(AND(BH96="CONVENIENCE",$BI96&gt;='MPLH COMPS'!$B$7,$BI96&lt;='MPLH COMPS'!$C$7),'MPLH COMPS'!$F$7&amp;" - "&amp;'MPLH COMPS'!$G$7,
IF(AND(BH96="CONVENIENCE",$BI96&gt;='MPLH COMPS'!$B$8,$BI96&lt;='MPLH COMPS'!$C$8),'MPLH COMPS'!$F$8&amp;" - "&amp;'MPLH COMPS'!$G$8,
IF(AND(BH96="CONVENIENCE",$BI96&gt;='MPLH COMPS'!$B$9,$BI96&lt;='MPLH COMPS'!$C$9),'MPLH COMPS'!$F$9&amp;" - "&amp;'MPLH COMPS'!$G$9,
IF(AND(BH96="CONVENIENCE",$BI96&gt;='MPLH COMPS'!$B$10,$BI96&lt;='MPLH COMPS'!$C$10),'MPLH COMPS'!$F$10&amp;" - "&amp;'MPLH COMPS'!$G$10,
IF(AND(BH96="CONVENIENCE",$BI96&gt;='MPLH COMPS'!$B$11,$BI96&lt;='MPLH COMPS'!$C$11),'MPLH COMPS'!$F$11&amp;" - "&amp;'MPLH COMPS'!$G$11,
IF(AND(BH96="CONVENIENCE",$BI96&gt;='MPLH COMPS'!$B$12,$BI96&lt;='MPLH COMPS'!$C$12),'MPLH COMPS'!$F$12&amp;" - "&amp;'MPLH COMPS'!$G$12,
IF(AND(BH96="CONVENIENCE",$BI96&gt;='MPLH COMPS'!$B$13,$BI96&lt;='MPLH COMPS'!$C$13),'MPLH COMPS'!$F$13&amp;" - "&amp;'MPLH COMPS'!$G$13,
""))))))))))))))))))))))</f>
        <v/>
      </c>
      <c r="BM96" s="31"/>
      <c r="BN96" s="113"/>
      <c r="BO96" s="115">
        <f t="shared" si="60"/>
        <v>0</v>
      </c>
      <c r="BP96" s="117">
        <f t="shared" si="61"/>
        <v>0</v>
      </c>
      <c r="BQ96" s="117">
        <f t="shared" si="62"/>
        <v>0</v>
      </c>
      <c r="BR96" s="116">
        <f t="shared" si="63"/>
        <v>0</v>
      </c>
      <c r="BS96" s="115">
        <f t="shared" si="64"/>
        <v>0</v>
      </c>
      <c r="BT96" s="117">
        <f t="shared" si="65"/>
        <v>0</v>
      </c>
      <c r="BU96" s="116">
        <f t="shared" si="66"/>
        <v>0</v>
      </c>
      <c r="BV96" s="115">
        <f t="shared" si="67"/>
        <v>0</v>
      </c>
      <c r="BW96" s="117">
        <f t="shared" si="68"/>
        <v>0</v>
      </c>
      <c r="BX96" s="116">
        <f t="shared" si="69"/>
        <v>0</v>
      </c>
      <c r="BY96" s="118">
        <f t="shared" si="73"/>
        <v>0</v>
      </c>
    </row>
    <row r="97" spans="1:77" ht="20.75" customHeight="1" x14ac:dyDescent="0.2">
      <c r="A97" s="74" t="s">
        <v>167</v>
      </c>
      <c r="B97" s="120" t="b">
        <v>0</v>
      </c>
      <c r="C97" s="75"/>
      <c r="D97" s="159">
        <f t="shared" si="70"/>
        <v>0</v>
      </c>
      <c r="E97" s="96"/>
      <c r="F97" s="76"/>
      <c r="G97" s="77"/>
      <c r="H97" s="77"/>
      <c r="I97" s="39">
        <f t="shared" si="71"/>
        <v>0</v>
      </c>
      <c r="J97" s="98">
        <f>IF($F97=0,0,IF($B97=FALSE,ROUND($F97/$I97,4),
IF(AND($B97=TRUE,C97=0,ROUND($F97/$I97,4)&gt;=0.4),MIN(1,ROUND(($F97/$I97)*'FEDERAL RATES (HIDDEN)'!$C$2,4)),
IF(AND($B97=TRUE,C97=0,ROUND($F97/$I97,4)&lt;0.4),ROUND($F97/$I97,4),
IF(ROUND((SUMIFS($F:$F,$B:$B,TRUE,$C:$C,$C97)/SUMIFS($I:$I,$B:$B,TRUE,$C:$C,$C97)),4)&gt;=0.4,
MIN(1,ROUND((SUMIFS($F:$F,$B:$B,TRUE,$C:$C,$C97)/SUMIFS($I:$I,$B:$B,TRUE,$C:$C,$C97))*'FEDERAL RATES (HIDDEN)'!$C$2,4)),
ROUND((SUMIFS($F:$F,$B:$B,TRUE,$C:$C,$C97)/SUMIFS($I:$I,$B:$B,TRUE,$C:$C,$C97)),4))))))</f>
        <v>0</v>
      </c>
      <c r="K97" s="89">
        <f t="shared" si="41"/>
        <v>0</v>
      </c>
      <c r="L97" s="99">
        <f t="shared" si="42"/>
        <v>0</v>
      </c>
      <c r="M97" s="68">
        <v>1</v>
      </c>
      <c r="N97" s="87">
        <f t="shared" si="40"/>
        <v>0</v>
      </c>
      <c r="O97" s="68"/>
      <c r="P97" s="38">
        <f t="shared" si="43"/>
        <v>0</v>
      </c>
      <c r="Q97" s="38">
        <f t="shared" si="44"/>
        <v>0</v>
      </c>
      <c r="R97" s="38">
        <f t="shared" si="45"/>
        <v>0</v>
      </c>
      <c r="S97" s="87">
        <f t="shared" si="46"/>
        <v>0</v>
      </c>
      <c r="T97" s="69"/>
      <c r="U97" s="38">
        <f t="shared" si="47"/>
        <v>0</v>
      </c>
      <c r="V97" s="38">
        <f t="shared" si="48"/>
        <v>0</v>
      </c>
      <c r="W97" s="38">
        <f t="shared" si="49"/>
        <v>0</v>
      </c>
      <c r="X97" s="87">
        <f t="shared" si="50"/>
        <v>0</v>
      </c>
      <c r="Y97" s="69"/>
      <c r="Z97" s="38">
        <f t="shared" si="51"/>
        <v>0</v>
      </c>
      <c r="AA97" s="38">
        <f t="shared" si="52"/>
        <v>0</v>
      </c>
      <c r="AB97" s="38">
        <f t="shared" si="53"/>
        <v>0</v>
      </c>
      <c r="AC97" s="87">
        <f t="shared" si="54"/>
        <v>0</v>
      </c>
      <c r="AD97" s="69"/>
      <c r="AE97" s="38">
        <f t="shared" si="55"/>
        <v>0</v>
      </c>
      <c r="AF97" s="38">
        <f t="shared" si="56"/>
        <v>0</v>
      </c>
      <c r="AG97" s="38">
        <f t="shared" si="57"/>
        <v>0</v>
      </c>
      <c r="AH97" s="87">
        <f t="shared" si="58"/>
        <v>0</v>
      </c>
      <c r="AI97" s="69"/>
      <c r="AJ97" s="39">
        <f t="shared" si="59"/>
        <v>0</v>
      </c>
      <c r="AK97" s="106"/>
      <c r="AL97" s="91"/>
      <c r="AM97" s="107"/>
      <c r="AN97" s="106"/>
      <c r="AO97" s="91"/>
      <c r="AP97" s="107"/>
      <c r="AQ97" s="106"/>
      <c r="AR97" s="91"/>
      <c r="AS97" s="107"/>
      <c r="AT97" s="106"/>
      <c r="AU97" s="91"/>
      <c r="AV97" s="107"/>
      <c r="AW97" s="106"/>
      <c r="AX97" s="107"/>
      <c r="AY97" s="106"/>
      <c r="AZ97" s="107"/>
      <c r="BA97" s="108"/>
      <c r="BB97" s="106"/>
      <c r="BC97" s="91"/>
      <c r="BD97" s="91"/>
      <c r="BE97" s="91"/>
      <c r="BF97" s="107"/>
      <c r="BG97" s="70"/>
      <c r="BH97" s="61"/>
      <c r="BI97" s="38">
        <f xml:space="preserve">
(P97*(2/3))+
(X97*(1/3))+
(AC97)+
(AH97)+
((AJ97)/(AZ97+'FEDERAL RATES (HIDDEN)'!$C$20))</f>
        <v>0</v>
      </c>
      <c r="BJ97" s="65"/>
      <c r="BK97" s="63">
        <f t="shared" si="72"/>
        <v>0</v>
      </c>
      <c r="BL97" s="88" t="str">
        <f>IF(AND(BH97="CONVENTIONAL",$BI97&gt;='MPLH COMPS'!$B$3,$BI97&lt;='MPLH COMPS'!$C$3),'MPLH COMPS'!$D$3&amp;" - "&amp;'MPLH COMPS'!$E$3,
IF(AND(BH97="CONVENTIONAL",$BI97&gt;='MPLH COMPS'!$B$4,$BI97&lt;='MPLH COMPS'!$C$4),'MPLH COMPS'!$D$4&amp;" - "&amp;'MPLH COMPS'!$E$4,
IF(AND(BH97="CONVENTIONAL",$BI97&gt;='MPLH COMPS'!$B$5,$BI97&lt;='MPLH COMPS'!$C$5),'MPLH COMPS'!$D$5&amp;" - "&amp;'MPLH COMPS'!$E$5,
IF(AND(BH97="CONVENTIONAL",$BI97&gt;='MPLH COMPS'!$B$6,$BI97&lt;='MPLH COMPS'!$C$6),'MPLH COMPS'!$D$6&amp;" - "&amp;'MPLH COMPS'!$E$6,
IF(AND(BH97="CONVENTIONAL",$BI97&gt;='MPLH COMPS'!$B$7,$BI97&lt;='MPLH COMPS'!$C$7),'MPLH COMPS'!$D$7&amp;" - "&amp;'MPLH COMPS'!$E$7,
IF(AND(BH97="CONVENTIONAL",$BI97&gt;='MPLH COMPS'!$B$8,$BI97&lt;='MPLH COMPS'!$C$8),'MPLH COMPS'!$D$8&amp;" - "&amp;'MPLH COMPS'!$E$8,
IF(AND(BH97="CONVENTIONAL",$BI97&gt;='MPLH COMPS'!$B$9,$BI97&lt;='MPLH COMPS'!$C$9),'MPLH COMPS'!$D$9&amp;" - "&amp;'MPLH COMPS'!$E$9,
IF(AND(BH97="CONVENTIONAL",$BI97&gt;='MPLH COMPS'!$B$10,$BI97&lt;='MPLH COMPS'!$C$10),'MPLH COMPS'!$D$10&amp;" - "&amp;'MPLH COMPS'!$E$10,
IF(AND(BH97="CONVENTIONAL",$BI97&gt;='MPLH COMPS'!$B$11,$BI97&lt;='MPLH COMPS'!$C$11),'MPLH COMPS'!$D$11&amp;" - "&amp;'MPLH COMPS'!$E$11,
IF(AND(BH97="CONVENTIONAL",$BI97&gt;='MPLH COMPS'!$B$12,$BI97&lt;='MPLH COMPS'!$C$12),'MPLH COMPS'!$D$12&amp;" - "&amp;'MPLH COMPS'!$E$12,
IF(AND(BH97="CONVENTIONAL",$BI97&gt;='MPLH COMPS'!$B$13,$BI97&lt;='MPLH COMPS'!$C$13),'MPLH COMPS'!$D$13&amp;" - "&amp;'MPLH COMPS'!$E$13,
IF(AND(BH97="CONVENIENCE",$BI97&gt;='MPLH COMPS'!$B$3,$BI97&lt;='MPLH COMPS'!$C$3),'MPLH COMPS'!$F$3&amp;" - "&amp;'MPLH COMPS'!$G$3,
IF(AND(BH97="CONVENIENCE",$BI97&gt;='MPLH COMPS'!$B$4,$BI97&lt;='MPLH COMPS'!$C$4),'MPLH COMPS'!$F$4&amp;" - "&amp;'MPLH COMPS'!$G$4,
IF(AND(BH97="CONVENIENCE",$BI97&gt;='MPLH COMPS'!$B$5,$BI97&lt;='MPLH COMPS'!$C$5),'MPLH COMPS'!$F$5&amp;" - "&amp;'MPLH COMPS'!$G$5,
IF(AND(BH97="CONVENIENCE",$BI97&gt;='MPLH COMPS'!$B$6,$BI97&lt;='MPLH COMPS'!$C$6),'MPLH COMPS'!$F$6&amp;" - "&amp;'MPLH COMPS'!$G$6,
IF(AND(BH97="CONVENIENCE",$BI97&gt;='MPLH COMPS'!$B$7,$BI97&lt;='MPLH COMPS'!$C$7),'MPLH COMPS'!$F$7&amp;" - "&amp;'MPLH COMPS'!$G$7,
IF(AND(BH97="CONVENIENCE",$BI97&gt;='MPLH COMPS'!$B$8,$BI97&lt;='MPLH COMPS'!$C$8),'MPLH COMPS'!$F$8&amp;" - "&amp;'MPLH COMPS'!$G$8,
IF(AND(BH97="CONVENIENCE",$BI97&gt;='MPLH COMPS'!$B$9,$BI97&lt;='MPLH COMPS'!$C$9),'MPLH COMPS'!$F$9&amp;" - "&amp;'MPLH COMPS'!$G$9,
IF(AND(BH97="CONVENIENCE",$BI97&gt;='MPLH COMPS'!$B$10,$BI97&lt;='MPLH COMPS'!$C$10),'MPLH COMPS'!$F$10&amp;" - "&amp;'MPLH COMPS'!$G$10,
IF(AND(BH97="CONVENIENCE",$BI97&gt;='MPLH COMPS'!$B$11,$BI97&lt;='MPLH COMPS'!$C$11),'MPLH COMPS'!$F$11&amp;" - "&amp;'MPLH COMPS'!$G$11,
IF(AND(BH97="CONVENIENCE",$BI97&gt;='MPLH COMPS'!$B$12,$BI97&lt;='MPLH COMPS'!$C$12),'MPLH COMPS'!$F$12&amp;" - "&amp;'MPLH COMPS'!$G$12,
IF(AND(BH97="CONVENIENCE",$BI97&gt;='MPLH COMPS'!$B$13,$BI97&lt;='MPLH COMPS'!$C$13),'MPLH COMPS'!$F$13&amp;" - "&amp;'MPLH COMPS'!$G$13,
""))))))))))))))))))))))</f>
        <v/>
      </c>
      <c r="BM97" s="31"/>
      <c r="BN97" s="113"/>
      <c r="BO97" s="115">
        <f t="shared" si="60"/>
        <v>0</v>
      </c>
      <c r="BP97" s="117">
        <f t="shared" si="61"/>
        <v>0</v>
      </c>
      <c r="BQ97" s="117">
        <f t="shared" si="62"/>
        <v>0</v>
      </c>
      <c r="BR97" s="116">
        <f t="shared" si="63"/>
        <v>0</v>
      </c>
      <c r="BS97" s="115">
        <f t="shared" si="64"/>
        <v>0</v>
      </c>
      <c r="BT97" s="117">
        <f t="shared" si="65"/>
        <v>0</v>
      </c>
      <c r="BU97" s="116">
        <f t="shared" si="66"/>
        <v>0</v>
      </c>
      <c r="BV97" s="115">
        <f t="shared" si="67"/>
        <v>0</v>
      </c>
      <c r="BW97" s="117">
        <f t="shared" si="68"/>
        <v>0</v>
      </c>
      <c r="BX97" s="116">
        <f t="shared" si="69"/>
        <v>0</v>
      </c>
      <c r="BY97" s="118">
        <f t="shared" si="73"/>
        <v>0</v>
      </c>
    </row>
    <row r="98" spans="1:77" ht="20.75" customHeight="1" x14ac:dyDescent="0.2">
      <c r="A98" s="74" t="s">
        <v>168</v>
      </c>
      <c r="B98" s="120" t="b">
        <v>0</v>
      </c>
      <c r="C98" s="75"/>
      <c r="D98" s="159">
        <f t="shared" si="70"/>
        <v>0</v>
      </c>
      <c r="E98" s="96"/>
      <c r="F98" s="76"/>
      <c r="G98" s="77"/>
      <c r="H98" s="77"/>
      <c r="I98" s="39">
        <f t="shared" si="71"/>
        <v>0</v>
      </c>
      <c r="J98" s="98">
        <f>IF($F98=0,0,IF($B98=FALSE,ROUND($F98/$I98,4),
IF(AND($B98=TRUE,C98=0,ROUND($F98/$I98,4)&gt;=0.4),MIN(1,ROUND(($F98/$I98)*'FEDERAL RATES (HIDDEN)'!$C$2,4)),
IF(AND($B98=TRUE,C98=0,ROUND($F98/$I98,4)&lt;0.4),ROUND($F98/$I98,4),
IF(ROUND((SUMIFS($F:$F,$B:$B,TRUE,$C:$C,$C98)/SUMIFS($I:$I,$B:$B,TRUE,$C:$C,$C98)),4)&gt;=0.4,
MIN(1,ROUND((SUMIFS($F:$F,$B:$B,TRUE,$C:$C,$C98)/SUMIFS($I:$I,$B:$B,TRUE,$C:$C,$C98))*'FEDERAL RATES (HIDDEN)'!$C$2,4)),
ROUND((SUMIFS($F:$F,$B:$B,TRUE,$C:$C,$C98)/SUMIFS($I:$I,$B:$B,TRUE,$C:$C,$C98)),4))))))</f>
        <v>0</v>
      </c>
      <c r="K98" s="89">
        <f t="shared" si="41"/>
        <v>0</v>
      </c>
      <c r="L98" s="99">
        <f t="shared" si="42"/>
        <v>0</v>
      </c>
      <c r="M98" s="68">
        <v>1</v>
      </c>
      <c r="N98" s="87">
        <f t="shared" si="40"/>
        <v>0</v>
      </c>
      <c r="O98" s="68"/>
      <c r="P98" s="38">
        <f t="shared" si="43"/>
        <v>0</v>
      </c>
      <c r="Q98" s="38">
        <f t="shared" si="44"/>
        <v>0</v>
      </c>
      <c r="R98" s="38">
        <f t="shared" si="45"/>
        <v>0</v>
      </c>
      <c r="S98" s="87">
        <f t="shared" si="46"/>
        <v>0</v>
      </c>
      <c r="T98" s="69"/>
      <c r="U98" s="38">
        <f t="shared" si="47"/>
        <v>0</v>
      </c>
      <c r="V98" s="38">
        <f t="shared" si="48"/>
        <v>0</v>
      </c>
      <c r="W98" s="38">
        <f t="shared" si="49"/>
        <v>0</v>
      </c>
      <c r="X98" s="87">
        <f t="shared" si="50"/>
        <v>0</v>
      </c>
      <c r="Y98" s="69"/>
      <c r="Z98" s="38">
        <f t="shared" si="51"/>
        <v>0</v>
      </c>
      <c r="AA98" s="38">
        <f t="shared" si="52"/>
        <v>0</v>
      </c>
      <c r="AB98" s="38">
        <f t="shared" si="53"/>
        <v>0</v>
      </c>
      <c r="AC98" s="87">
        <f t="shared" si="54"/>
        <v>0</v>
      </c>
      <c r="AD98" s="69"/>
      <c r="AE98" s="38">
        <f t="shared" si="55"/>
        <v>0</v>
      </c>
      <c r="AF98" s="38">
        <f t="shared" si="56"/>
        <v>0</v>
      </c>
      <c r="AG98" s="38">
        <f t="shared" si="57"/>
        <v>0</v>
      </c>
      <c r="AH98" s="87">
        <f t="shared" si="58"/>
        <v>0</v>
      </c>
      <c r="AI98" s="69"/>
      <c r="AJ98" s="39">
        <f t="shared" si="59"/>
        <v>0</v>
      </c>
      <c r="AK98" s="106"/>
      <c r="AL98" s="91"/>
      <c r="AM98" s="107"/>
      <c r="AN98" s="106"/>
      <c r="AO98" s="91"/>
      <c r="AP98" s="107"/>
      <c r="AQ98" s="106"/>
      <c r="AR98" s="91"/>
      <c r="AS98" s="107"/>
      <c r="AT98" s="106"/>
      <c r="AU98" s="91"/>
      <c r="AV98" s="107"/>
      <c r="AW98" s="106"/>
      <c r="AX98" s="107"/>
      <c r="AY98" s="106"/>
      <c r="AZ98" s="107"/>
      <c r="BA98" s="108"/>
      <c r="BB98" s="106"/>
      <c r="BC98" s="91"/>
      <c r="BD98" s="91"/>
      <c r="BE98" s="91"/>
      <c r="BF98" s="107"/>
      <c r="BG98" s="70"/>
      <c r="BH98" s="61"/>
      <c r="BI98" s="38">
        <f xml:space="preserve">
(P98*(2/3))+
(X98*(1/3))+
(AC98)+
(AH98)+
((AJ98)/(AZ98+'FEDERAL RATES (HIDDEN)'!$C$20))</f>
        <v>0</v>
      </c>
      <c r="BJ98" s="65"/>
      <c r="BK98" s="63">
        <f t="shared" si="72"/>
        <v>0</v>
      </c>
      <c r="BL98" s="88" t="str">
        <f>IF(AND(BH98="CONVENTIONAL",$BI98&gt;='MPLH COMPS'!$B$3,$BI98&lt;='MPLH COMPS'!$C$3),'MPLH COMPS'!$D$3&amp;" - "&amp;'MPLH COMPS'!$E$3,
IF(AND(BH98="CONVENTIONAL",$BI98&gt;='MPLH COMPS'!$B$4,$BI98&lt;='MPLH COMPS'!$C$4),'MPLH COMPS'!$D$4&amp;" - "&amp;'MPLH COMPS'!$E$4,
IF(AND(BH98="CONVENTIONAL",$BI98&gt;='MPLH COMPS'!$B$5,$BI98&lt;='MPLH COMPS'!$C$5),'MPLH COMPS'!$D$5&amp;" - "&amp;'MPLH COMPS'!$E$5,
IF(AND(BH98="CONVENTIONAL",$BI98&gt;='MPLH COMPS'!$B$6,$BI98&lt;='MPLH COMPS'!$C$6),'MPLH COMPS'!$D$6&amp;" - "&amp;'MPLH COMPS'!$E$6,
IF(AND(BH98="CONVENTIONAL",$BI98&gt;='MPLH COMPS'!$B$7,$BI98&lt;='MPLH COMPS'!$C$7),'MPLH COMPS'!$D$7&amp;" - "&amp;'MPLH COMPS'!$E$7,
IF(AND(BH98="CONVENTIONAL",$BI98&gt;='MPLH COMPS'!$B$8,$BI98&lt;='MPLH COMPS'!$C$8),'MPLH COMPS'!$D$8&amp;" - "&amp;'MPLH COMPS'!$E$8,
IF(AND(BH98="CONVENTIONAL",$BI98&gt;='MPLH COMPS'!$B$9,$BI98&lt;='MPLH COMPS'!$C$9),'MPLH COMPS'!$D$9&amp;" - "&amp;'MPLH COMPS'!$E$9,
IF(AND(BH98="CONVENTIONAL",$BI98&gt;='MPLH COMPS'!$B$10,$BI98&lt;='MPLH COMPS'!$C$10),'MPLH COMPS'!$D$10&amp;" - "&amp;'MPLH COMPS'!$E$10,
IF(AND(BH98="CONVENTIONAL",$BI98&gt;='MPLH COMPS'!$B$11,$BI98&lt;='MPLH COMPS'!$C$11),'MPLH COMPS'!$D$11&amp;" - "&amp;'MPLH COMPS'!$E$11,
IF(AND(BH98="CONVENTIONAL",$BI98&gt;='MPLH COMPS'!$B$12,$BI98&lt;='MPLH COMPS'!$C$12),'MPLH COMPS'!$D$12&amp;" - "&amp;'MPLH COMPS'!$E$12,
IF(AND(BH98="CONVENTIONAL",$BI98&gt;='MPLH COMPS'!$B$13,$BI98&lt;='MPLH COMPS'!$C$13),'MPLH COMPS'!$D$13&amp;" - "&amp;'MPLH COMPS'!$E$13,
IF(AND(BH98="CONVENIENCE",$BI98&gt;='MPLH COMPS'!$B$3,$BI98&lt;='MPLH COMPS'!$C$3),'MPLH COMPS'!$F$3&amp;" - "&amp;'MPLH COMPS'!$G$3,
IF(AND(BH98="CONVENIENCE",$BI98&gt;='MPLH COMPS'!$B$4,$BI98&lt;='MPLH COMPS'!$C$4),'MPLH COMPS'!$F$4&amp;" - "&amp;'MPLH COMPS'!$G$4,
IF(AND(BH98="CONVENIENCE",$BI98&gt;='MPLH COMPS'!$B$5,$BI98&lt;='MPLH COMPS'!$C$5),'MPLH COMPS'!$F$5&amp;" - "&amp;'MPLH COMPS'!$G$5,
IF(AND(BH98="CONVENIENCE",$BI98&gt;='MPLH COMPS'!$B$6,$BI98&lt;='MPLH COMPS'!$C$6),'MPLH COMPS'!$F$6&amp;" - "&amp;'MPLH COMPS'!$G$6,
IF(AND(BH98="CONVENIENCE",$BI98&gt;='MPLH COMPS'!$B$7,$BI98&lt;='MPLH COMPS'!$C$7),'MPLH COMPS'!$F$7&amp;" - "&amp;'MPLH COMPS'!$G$7,
IF(AND(BH98="CONVENIENCE",$BI98&gt;='MPLH COMPS'!$B$8,$BI98&lt;='MPLH COMPS'!$C$8),'MPLH COMPS'!$F$8&amp;" - "&amp;'MPLH COMPS'!$G$8,
IF(AND(BH98="CONVENIENCE",$BI98&gt;='MPLH COMPS'!$B$9,$BI98&lt;='MPLH COMPS'!$C$9),'MPLH COMPS'!$F$9&amp;" - "&amp;'MPLH COMPS'!$G$9,
IF(AND(BH98="CONVENIENCE",$BI98&gt;='MPLH COMPS'!$B$10,$BI98&lt;='MPLH COMPS'!$C$10),'MPLH COMPS'!$F$10&amp;" - "&amp;'MPLH COMPS'!$G$10,
IF(AND(BH98="CONVENIENCE",$BI98&gt;='MPLH COMPS'!$B$11,$BI98&lt;='MPLH COMPS'!$C$11),'MPLH COMPS'!$F$11&amp;" - "&amp;'MPLH COMPS'!$G$11,
IF(AND(BH98="CONVENIENCE",$BI98&gt;='MPLH COMPS'!$B$12,$BI98&lt;='MPLH COMPS'!$C$12),'MPLH COMPS'!$F$12&amp;" - "&amp;'MPLH COMPS'!$G$12,
IF(AND(BH98="CONVENIENCE",$BI98&gt;='MPLH COMPS'!$B$13,$BI98&lt;='MPLH COMPS'!$C$13),'MPLH COMPS'!$F$13&amp;" - "&amp;'MPLH COMPS'!$G$13,
""))))))))))))))))))))))</f>
        <v/>
      </c>
      <c r="BM98" s="31"/>
      <c r="BN98" s="113"/>
      <c r="BO98" s="115">
        <f t="shared" si="60"/>
        <v>0</v>
      </c>
      <c r="BP98" s="117">
        <f t="shared" si="61"/>
        <v>0</v>
      </c>
      <c r="BQ98" s="117">
        <f t="shared" si="62"/>
        <v>0</v>
      </c>
      <c r="BR98" s="116">
        <f t="shared" si="63"/>
        <v>0</v>
      </c>
      <c r="BS98" s="115">
        <f t="shared" si="64"/>
        <v>0</v>
      </c>
      <c r="BT98" s="117">
        <f t="shared" si="65"/>
        <v>0</v>
      </c>
      <c r="BU98" s="116">
        <f t="shared" si="66"/>
        <v>0</v>
      </c>
      <c r="BV98" s="115">
        <f t="shared" si="67"/>
        <v>0</v>
      </c>
      <c r="BW98" s="117">
        <f t="shared" si="68"/>
        <v>0</v>
      </c>
      <c r="BX98" s="116">
        <f t="shared" si="69"/>
        <v>0</v>
      </c>
      <c r="BY98" s="118">
        <f t="shared" si="73"/>
        <v>0</v>
      </c>
    </row>
    <row r="99" spans="1:77" ht="20.75" customHeight="1" x14ac:dyDescent="0.2">
      <c r="A99" s="74" t="s">
        <v>169</v>
      </c>
      <c r="B99" s="120" t="b">
        <v>0</v>
      </c>
      <c r="C99" s="75"/>
      <c r="D99" s="159">
        <f t="shared" si="70"/>
        <v>0</v>
      </c>
      <c r="E99" s="96"/>
      <c r="F99" s="76"/>
      <c r="G99" s="77"/>
      <c r="H99" s="77"/>
      <c r="I99" s="39">
        <f t="shared" si="71"/>
        <v>0</v>
      </c>
      <c r="J99" s="98">
        <f>IF($F99=0,0,IF($B99=FALSE,ROUND($F99/$I99,4),
IF(AND($B99=TRUE,C99=0,ROUND($F99/$I99,4)&gt;=0.4),MIN(1,ROUND(($F99/$I99)*'FEDERAL RATES (HIDDEN)'!$C$2,4)),
IF(AND($B99=TRUE,C99=0,ROUND($F99/$I99,4)&lt;0.4),ROUND($F99/$I99,4),
IF(ROUND((SUMIFS($F:$F,$B:$B,TRUE,$C:$C,$C99)/SUMIFS($I:$I,$B:$B,TRUE,$C:$C,$C99)),4)&gt;=0.4,
MIN(1,ROUND((SUMIFS($F:$F,$B:$B,TRUE,$C:$C,$C99)/SUMIFS($I:$I,$B:$B,TRUE,$C:$C,$C99))*'FEDERAL RATES (HIDDEN)'!$C$2,4)),
ROUND((SUMIFS($F:$F,$B:$B,TRUE,$C:$C,$C99)/SUMIFS($I:$I,$B:$B,TRUE,$C:$C,$C99)),4))))))</f>
        <v>0</v>
      </c>
      <c r="K99" s="89">
        <f t="shared" si="41"/>
        <v>0</v>
      </c>
      <c r="L99" s="99">
        <f t="shared" si="42"/>
        <v>0</v>
      </c>
      <c r="M99" s="68">
        <v>1</v>
      </c>
      <c r="N99" s="87">
        <f t="shared" si="40"/>
        <v>0</v>
      </c>
      <c r="O99" s="68"/>
      <c r="P99" s="38">
        <f t="shared" si="43"/>
        <v>0</v>
      </c>
      <c r="Q99" s="38">
        <f t="shared" si="44"/>
        <v>0</v>
      </c>
      <c r="R99" s="38">
        <f t="shared" si="45"/>
        <v>0</v>
      </c>
      <c r="S99" s="87">
        <f t="shared" si="46"/>
        <v>0</v>
      </c>
      <c r="T99" s="69"/>
      <c r="U99" s="38">
        <f t="shared" si="47"/>
        <v>0</v>
      </c>
      <c r="V99" s="38">
        <f t="shared" si="48"/>
        <v>0</v>
      </c>
      <c r="W99" s="38">
        <f t="shared" si="49"/>
        <v>0</v>
      </c>
      <c r="X99" s="87">
        <f t="shared" si="50"/>
        <v>0</v>
      </c>
      <c r="Y99" s="69"/>
      <c r="Z99" s="38">
        <f t="shared" si="51"/>
        <v>0</v>
      </c>
      <c r="AA99" s="38">
        <f t="shared" si="52"/>
        <v>0</v>
      </c>
      <c r="AB99" s="38">
        <f t="shared" si="53"/>
        <v>0</v>
      </c>
      <c r="AC99" s="87">
        <f t="shared" si="54"/>
        <v>0</v>
      </c>
      <c r="AD99" s="69"/>
      <c r="AE99" s="38">
        <f t="shared" si="55"/>
        <v>0</v>
      </c>
      <c r="AF99" s="38">
        <f t="shared" si="56"/>
        <v>0</v>
      </c>
      <c r="AG99" s="38">
        <f t="shared" si="57"/>
        <v>0</v>
      </c>
      <c r="AH99" s="87">
        <f t="shared" si="58"/>
        <v>0</v>
      </c>
      <c r="AI99" s="69"/>
      <c r="AJ99" s="39">
        <f t="shared" si="59"/>
        <v>0</v>
      </c>
      <c r="AK99" s="106"/>
      <c r="AL99" s="91"/>
      <c r="AM99" s="107"/>
      <c r="AN99" s="106"/>
      <c r="AO99" s="91"/>
      <c r="AP99" s="107"/>
      <c r="AQ99" s="106"/>
      <c r="AR99" s="91"/>
      <c r="AS99" s="107"/>
      <c r="AT99" s="106"/>
      <c r="AU99" s="91"/>
      <c r="AV99" s="107"/>
      <c r="AW99" s="106"/>
      <c r="AX99" s="107"/>
      <c r="AY99" s="106"/>
      <c r="AZ99" s="107"/>
      <c r="BA99" s="108"/>
      <c r="BB99" s="106"/>
      <c r="BC99" s="91"/>
      <c r="BD99" s="91"/>
      <c r="BE99" s="91"/>
      <c r="BF99" s="107"/>
      <c r="BG99" s="70"/>
      <c r="BH99" s="61"/>
      <c r="BI99" s="38">
        <f xml:space="preserve">
(P99*(2/3))+
(X99*(1/3))+
(AC99)+
(AH99)+
((AJ99)/(AZ99+'FEDERAL RATES (HIDDEN)'!$C$20))</f>
        <v>0</v>
      </c>
      <c r="BJ99" s="65"/>
      <c r="BK99" s="63">
        <f t="shared" si="72"/>
        <v>0</v>
      </c>
      <c r="BL99" s="88" t="str">
        <f>IF(AND(BH99="CONVENTIONAL",$BI99&gt;='MPLH COMPS'!$B$3,$BI99&lt;='MPLH COMPS'!$C$3),'MPLH COMPS'!$D$3&amp;" - "&amp;'MPLH COMPS'!$E$3,
IF(AND(BH99="CONVENTIONAL",$BI99&gt;='MPLH COMPS'!$B$4,$BI99&lt;='MPLH COMPS'!$C$4),'MPLH COMPS'!$D$4&amp;" - "&amp;'MPLH COMPS'!$E$4,
IF(AND(BH99="CONVENTIONAL",$BI99&gt;='MPLH COMPS'!$B$5,$BI99&lt;='MPLH COMPS'!$C$5),'MPLH COMPS'!$D$5&amp;" - "&amp;'MPLH COMPS'!$E$5,
IF(AND(BH99="CONVENTIONAL",$BI99&gt;='MPLH COMPS'!$B$6,$BI99&lt;='MPLH COMPS'!$C$6),'MPLH COMPS'!$D$6&amp;" - "&amp;'MPLH COMPS'!$E$6,
IF(AND(BH99="CONVENTIONAL",$BI99&gt;='MPLH COMPS'!$B$7,$BI99&lt;='MPLH COMPS'!$C$7),'MPLH COMPS'!$D$7&amp;" - "&amp;'MPLH COMPS'!$E$7,
IF(AND(BH99="CONVENTIONAL",$BI99&gt;='MPLH COMPS'!$B$8,$BI99&lt;='MPLH COMPS'!$C$8),'MPLH COMPS'!$D$8&amp;" - "&amp;'MPLH COMPS'!$E$8,
IF(AND(BH99="CONVENTIONAL",$BI99&gt;='MPLH COMPS'!$B$9,$BI99&lt;='MPLH COMPS'!$C$9),'MPLH COMPS'!$D$9&amp;" - "&amp;'MPLH COMPS'!$E$9,
IF(AND(BH99="CONVENTIONAL",$BI99&gt;='MPLH COMPS'!$B$10,$BI99&lt;='MPLH COMPS'!$C$10),'MPLH COMPS'!$D$10&amp;" - "&amp;'MPLH COMPS'!$E$10,
IF(AND(BH99="CONVENTIONAL",$BI99&gt;='MPLH COMPS'!$B$11,$BI99&lt;='MPLH COMPS'!$C$11),'MPLH COMPS'!$D$11&amp;" - "&amp;'MPLH COMPS'!$E$11,
IF(AND(BH99="CONVENTIONAL",$BI99&gt;='MPLH COMPS'!$B$12,$BI99&lt;='MPLH COMPS'!$C$12),'MPLH COMPS'!$D$12&amp;" - "&amp;'MPLH COMPS'!$E$12,
IF(AND(BH99="CONVENTIONAL",$BI99&gt;='MPLH COMPS'!$B$13,$BI99&lt;='MPLH COMPS'!$C$13),'MPLH COMPS'!$D$13&amp;" - "&amp;'MPLH COMPS'!$E$13,
IF(AND(BH99="CONVENIENCE",$BI99&gt;='MPLH COMPS'!$B$3,$BI99&lt;='MPLH COMPS'!$C$3),'MPLH COMPS'!$F$3&amp;" - "&amp;'MPLH COMPS'!$G$3,
IF(AND(BH99="CONVENIENCE",$BI99&gt;='MPLH COMPS'!$B$4,$BI99&lt;='MPLH COMPS'!$C$4),'MPLH COMPS'!$F$4&amp;" - "&amp;'MPLH COMPS'!$G$4,
IF(AND(BH99="CONVENIENCE",$BI99&gt;='MPLH COMPS'!$B$5,$BI99&lt;='MPLH COMPS'!$C$5),'MPLH COMPS'!$F$5&amp;" - "&amp;'MPLH COMPS'!$G$5,
IF(AND(BH99="CONVENIENCE",$BI99&gt;='MPLH COMPS'!$B$6,$BI99&lt;='MPLH COMPS'!$C$6),'MPLH COMPS'!$F$6&amp;" - "&amp;'MPLH COMPS'!$G$6,
IF(AND(BH99="CONVENIENCE",$BI99&gt;='MPLH COMPS'!$B$7,$BI99&lt;='MPLH COMPS'!$C$7),'MPLH COMPS'!$F$7&amp;" - "&amp;'MPLH COMPS'!$G$7,
IF(AND(BH99="CONVENIENCE",$BI99&gt;='MPLH COMPS'!$B$8,$BI99&lt;='MPLH COMPS'!$C$8),'MPLH COMPS'!$F$8&amp;" - "&amp;'MPLH COMPS'!$G$8,
IF(AND(BH99="CONVENIENCE",$BI99&gt;='MPLH COMPS'!$B$9,$BI99&lt;='MPLH COMPS'!$C$9),'MPLH COMPS'!$F$9&amp;" - "&amp;'MPLH COMPS'!$G$9,
IF(AND(BH99="CONVENIENCE",$BI99&gt;='MPLH COMPS'!$B$10,$BI99&lt;='MPLH COMPS'!$C$10),'MPLH COMPS'!$F$10&amp;" - "&amp;'MPLH COMPS'!$G$10,
IF(AND(BH99="CONVENIENCE",$BI99&gt;='MPLH COMPS'!$B$11,$BI99&lt;='MPLH COMPS'!$C$11),'MPLH COMPS'!$F$11&amp;" - "&amp;'MPLH COMPS'!$G$11,
IF(AND(BH99="CONVENIENCE",$BI99&gt;='MPLH COMPS'!$B$12,$BI99&lt;='MPLH COMPS'!$C$12),'MPLH COMPS'!$F$12&amp;" - "&amp;'MPLH COMPS'!$G$12,
IF(AND(BH99="CONVENIENCE",$BI99&gt;='MPLH COMPS'!$B$13,$BI99&lt;='MPLH COMPS'!$C$13),'MPLH COMPS'!$F$13&amp;" - "&amp;'MPLH COMPS'!$G$13,
""))))))))))))))))))))))</f>
        <v/>
      </c>
      <c r="BM99" s="31"/>
      <c r="BN99" s="113"/>
      <c r="BO99" s="115">
        <f t="shared" si="60"/>
        <v>0</v>
      </c>
      <c r="BP99" s="117">
        <f t="shared" si="61"/>
        <v>0</v>
      </c>
      <c r="BQ99" s="117">
        <f t="shared" si="62"/>
        <v>0</v>
      </c>
      <c r="BR99" s="116">
        <f t="shared" si="63"/>
        <v>0</v>
      </c>
      <c r="BS99" s="115">
        <f t="shared" si="64"/>
        <v>0</v>
      </c>
      <c r="BT99" s="117">
        <f t="shared" si="65"/>
        <v>0</v>
      </c>
      <c r="BU99" s="116">
        <f t="shared" si="66"/>
        <v>0</v>
      </c>
      <c r="BV99" s="115">
        <f t="shared" si="67"/>
        <v>0</v>
      </c>
      <c r="BW99" s="117">
        <f t="shared" si="68"/>
        <v>0</v>
      </c>
      <c r="BX99" s="116">
        <f t="shared" si="69"/>
        <v>0</v>
      </c>
      <c r="BY99" s="118">
        <f t="shared" si="73"/>
        <v>0</v>
      </c>
    </row>
    <row r="100" spans="1:77" ht="20.75" customHeight="1" x14ac:dyDescent="0.2">
      <c r="A100" s="74" t="s">
        <v>170</v>
      </c>
      <c r="B100" s="120" t="b">
        <v>0</v>
      </c>
      <c r="C100" s="75"/>
      <c r="D100" s="159">
        <f t="shared" si="70"/>
        <v>0</v>
      </c>
      <c r="E100" s="96"/>
      <c r="F100" s="76"/>
      <c r="G100" s="77"/>
      <c r="H100" s="77"/>
      <c r="I100" s="39">
        <f t="shared" si="71"/>
        <v>0</v>
      </c>
      <c r="J100" s="98">
        <f>IF($F100=0,0,IF($B100=FALSE,ROUND($F100/$I100,4),
IF(AND($B100=TRUE,C100=0,ROUND($F100/$I100,4)&gt;=0.4),MIN(1,ROUND(($F100/$I100)*'FEDERAL RATES (HIDDEN)'!$C$2,4)),
IF(AND($B100=TRUE,C100=0,ROUND($F100/$I100,4)&lt;0.4),ROUND($F100/$I100,4),
IF(ROUND((SUMIFS($F:$F,$B:$B,TRUE,$C:$C,$C100)/SUMIFS($I:$I,$B:$B,TRUE,$C:$C,$C100)),4)&gt;=0.4,
MIN(1,ROUND((SUMIFS($F:$F,$B:$B,TRUE,$C:$C,$C100)/SUMIFS($I:$I,$B:$B,TRUE,$C:$C,$C100))*'FEDERAL RATES (HIDDEN)'!$C$2,4)),
ROUND((SUMIFS($F:$F,$B:$B,TRUE,$C:$C,$C100)/SUMIFS($I:$I,$B:$B,TRUE,$C:$C,$C100)),4))))))</f>
        <v>0</v>
      </c>
      <c r="K100" s="89">
        <f t="shared" si="41"/>
        <v>0</v>
      </c>
      <c r="L100" s="99">
        <f t="shared" si="42"/>
        <v>0</v>
      </c>
      <c r="M100" s="68">
        <v>1</v>
      </c>
      <c r="N100" s="87">
        <f t="shared" ref="N100:N131" si="74">ROUND(I100*M100,0)</f>
        <v>0</v>
      </c>
      <c r="O100" s="68"/>
      <c r="P100" s="38">
        <f t="shared" si="43"/>
        <v>0</v>
      </c>
      <c r="Q100" s="38">
        <f t="shared" si="44"/>
        <v>0</v>
      </c>
      <c r="R100" s="38">
        <f t="shared" si="45"/>
        <v>0</v>
      </c>
      <c r="S100" s="87">
        <f t="shared" si="46"/>
        <v>0</v>
      </c>
      <c r="T100" s="69"/>
      <c r="U100" s="38">
        <f t="shared" si="47"/>
        <v>0</v>
      </c>
      <c r="V100" s="38">
        <f t="shared" si="48"/>
        <v>0</v>
      </c>
      <c r="W100" s="38">
        <f t="shared" si="49"/>
        <v>0</v>
      </c>
      <c r="X100" s="87">
        <f t="shared" si="50"/>
        <v>0</v>
      </c>
      <c r="Y100" s="69"/>
      <c r="Z100" s="38">
        <f t="shared" si="51"/>
        <v>0</v>
      </c>
      <c r="AA100" s="38">
        <f t="shared" si="52"/>
        <v>0</v>
      </c>
      <c r="AB100" s="38">
        <f t="shared" si="53"/>
        <v>0</v>
      </c>
      <c r="AC100" s="87">
        <f t="shared" si="54"/>
        <v>0</v>
      </c>
      <c r="AD100" s="69"/>
      <c r="AE100" s="38">
        <f t="shared" si="55"/>
        <v>0</v>
      </c>
      <c r="AF100" s="38">
        <f t="shared" si="56"/>
        <v>0</v>
      </c>
      <c r="AG100" s="38">
        <f t="shared" si="57"/>
        <v>0</v>
      </c>
      <c r="AH100" s="87">
        <f t="shared" si="58"/>
        <v>0</v>
      </c>
      <c r="AI100" s="69"/>
      <c r="AJ100" s="39">
        <f t="shared" si="59"/>
        <v>0</v>
      </c>
      <c r="AK100" s="106"/>
      <c r="AL100" s="91"/>
      <c r="AM100" s="107"/>
      <c r="AN100" s="106"/>
      <c r="AO100" s="91"/>
      <c r="AP100" s="107"/>
      <c r="AQ100" s="106"/>
      <c r="AR100" s="91"/>
      <c r="AS100" s="107"/>
      <c r="AT100" s="106"/>
      <c r="AU100" s="91"/>
      <c r="AV100" s="107"/>
      <c r="AW100" s="106"/>
      <c r="AX100" s="107"/>
      <c r="AY100" s="106"/>
      <c r="AZ100" s="107"/>
      <c r="BA100" s="108"/>
      <c r="BB100" s="106"/>
      <c r="BC100" s="91"/>
      <c r="BD100" s="91"/>
      <c r="BE100" s="91"/>
      <c r="BF100" s="107"/>
      <c r="BG100" s="70"/>
      <c r="BH100" s="61"/>
      <c r="BI100" s="38">
        <f xml:space="preserve">
(P100*(2/3))+
(X100*(1/3))+
(AC100)+
(AH100)+
((AJ100)/(AZ100+'FEDERAL RATES (HIDDEN)'!$C$20))</f>
        <v>0</v>
      </c>
      <c r="BJ100" s="65"/>
      <c r="BK100" s="63">
        <f t="shared" si="72"/>
        <v>0</v>
      </c>
      <c r="BL100" s="88" t="str">
        <f>IF(AND(BH100="CONVENTIONAL",$BI100&gt;='MPLH COMPS'!$B$3,$BI100&lt;='MPLH COMPS'!$C$3),'MPLH COMPS'!$D$3&amp;" - "&amp;'MPLH COMPS'!$E$3,
IF(AND(BH100="CONVENTIONAL",$BI100&gt;='MPLH COMPS'!$B$4,$BI100&lt;='MPLH COMPS'!$C$4),'MPLH COMPS'!$D$4&amp;" - "&amp;'MPLH COMPS'!$E$4,
IF(AND(BH100="CONVENTIONAL",$BI100&gt;='MPLH COMPS'!$B$5,$BI100&lt;='MPLH COMPS'!$C$5),'MPLH COMPS'!$D$5&amp;" - "&amp;'MPLH COMPS'!$E$5,
IF(AND(BH100="CONVENTIONAL",$BI100&gt;='MPLH COMPS'!$B$6,$BI100&lt;='MPLH COMPS'!$C$6),'MPLH COMPS'!$D$6&amp;" - "&amp;'MPLH COMPS'!$E$6,
IF(AND(BH100="CONVENTIONAL",$BI100&gt;='MPLH COMPS'!$B$7,$BI100&lt;='MPLH COMPS'!$C$7),'MPLH COMPS'!$D$7&amp;" - "&amp;'MPLH COMPS'!$E$7,
IF(AND(BH100="CONVENTIONAL",$BI100&gt;='MPLH COMPS'!$B$8,$BI100&lt;='MPLH COMPS'!$C$8),'MPLH COMPS'!$D$8&amp;" - "&amp;'MPLH COMPS'!$E$8,
IF(AND(BH100="CONVENTIONAL",$BI100&gt;='MPLH COMPS'!$B$9,$BI100&lt;='MPLH COMPS'!$C$9),'MPLH COMPS'!$D$9&amp;" - "&amp;'MPLH COMPS'!$E$9,
IF(AND(BH100="CONVENTIONAL",$BI100&gt;='MPLH COMPS'!$B$10,$BI100&lt;='MPLH COMPS'!$C$10),'MPLH COMPS'!$D$10&amp;" - "&amp;'MPLH COMPS'!$E$10,
IF(AND(BH100="CONVENTIONAL",$BI100&gt;='MPLH COMPS'!$B$11,$BI100&lt;='MPLH COMPS'!$C$11),'MPLH COMPS'!$D$11&amp;" - "&amp;'MPLH COMPS'!$E$11,
IF(AND(BH100="CONVENTIONAL",$BI100&gt;='MPLH COMPS'!$B$12,$BI100&lt;='MPLH COMPS'!$C$12),'MPLH COMPS'!$D$12&amp;" - "&amp;'MPLH COMPS'!$E$12,
IF(AND(BH100="CONVENTIONAL",$BI100&gt;='MPLH COMPS'!$B$13,$BI100&lt;='MPLH COMPS'!$C$13),'MPLH COMPS'!$D$13&amp;" - "&amp;'MPLH COMPS'!$E$13,
IF(AND(BH100="CONVENIENCE",$BI100&gt;='MPLH COMPS'!$B$3,$BI100&lt;='MPLH COMPS'!$C$3),'MPLH COMPS'!$F$3&amp;" - "&amp;'MPLH COMPS'!$G$3,
IF(AND(BH100="CONVENIENCE",$BI100&gt;='MPLH COMPS'!$B$4,$BI100&lt;='MPLH COMPS'!$C$4),'MPLH COMPS'!$F$4&amp;" - "&amp;'MPLH COMPS'!$G$4,
IF(AND(BH100="CONVENIENCE",$BI100&gt;='MPLH COMPS'!$B$5,$BI100&lt;='MPLH COMPS'!$C$5),'MPLH COMPS'!$F$5&amp;" - "&amp;'MPLH COMPS'!$G$5,
IF(AND(BH100="CONVENIENCE",$BI100&gt;='MPLH COMPS'!$B$6,$BI100&lt;='MPLH COMPS'!$C$6),'MPLH COMPS'!$F$6&amp;" - "&amp;'MPLH COMPS'!$G$6,
IF(AND(BH100="CONVENIENCE",$BI100&gt;='MPLH COMPS'!$B$7,$BI100&lt;='MPLH COMPS'!$C$7),'MPLH COMPS'!$F$7&amp;" - "&amp;'MPLH COMPS'!$G$7,
IF(AND(BH100="CONVENIENCE",$BI100&gt;='MPLH COMPS'!$B$8,$BI100&lt;='MPLH COMPS'!$C$8),'MPLH COMPS'!$F$8&amp;" - "&amp;'MPLH COMPS'!$G$8,
IF(AND(BH100="CONVENIENCE",$BI100&gt;='MPLH COMPS'!$B$9,$BI100&lt;='MPLH COMPS'!$C$9),'MPLH COMPS'!$F$9&amp;" - "&amp;'MPLH COMPS'!$G$9,
IF(AND(BH100="CONVENIENCE",$BI100&gt;='MPLH COMPS'!$B$10,$BI100&lt;='MPLH COMPS'!$C$10),'MPLH COMPS'!$F$10&amp;" - "&amp;'MPLH COMPS'!$G$10,
IF(AND(BH100="CONVENIENCE",$BI100&gt;='MPLH COMPS'!$B$11,$BI100&lt;='MPLH COMPS'!$C$11),'MPLH COMPS'!$F$11&amp;" - "&amp;'MPLH COMPS'!$G$11,
IF(AND(BH100="CONVENIENCE",$BI100&gt;='MPLH COMPS'!$B$12,$BI100&lt;='MPLH COMPS'!$C$12),'MPLH COMPS'!$F$12&amp;" - "&amp;'MPLH COMPS'!$G$12,
IF(AND(BH100="CONVENIENCE",$BI100&gt;='MPLH COMPS'!$B$13,$BI100&lt;='MPLH COMPS'!$C$13),'MPLH COMPS'!$F$13&amp;" - "&amp;'MPLH COMPS'!$G$13,
""))))))))))))))))))))))</f>
        <v/>
      </c>
      <c r="BM100" s="31"/>
      <c r="BN100" s="113"/>
      <c r="BO100" s="115">
        <f t="shared" si="60"/>
        <v>0</v>
      </c>
      <c r="BP100" s="117">
        <f t="shared" si="61"/>
        <v>0</v>
      </c>
      <c r="BQ100" s="117">
        <f t="shared" si="62"/>
        <v>0</v>
      </c>
      <c r="BR100" s="116">
        <f t="shared" si="63"/>
        <v>0</v>
      </c>
      <c r="BS100" s="115">
        <f t="shared" si="64"/>
        <v>0</v>
      </c>
      <c r="BT100" s="117">
        <f t="shared" si="65"/>
        <v>0</v>
      </c>
      <c r="BU100" s="116">
        <f t="shared" si="66"/>
        <v>0</v>
      </c>
      <c r="BV100" s="115">
        <f t="shared" si="67"/>
        <v>0</v>
      </c>
      <c r="BW100" s="117">
        <f t="shared" si="68"/>
        <v>0</v>
      </c>
      <c r="BX100" s="116">
        <f t="shared" si="69"/>
        <v>0</v>
      </c>
      <c r="BY100" s="118">
        <f t="shared" si="73"/>
        <v>0</v>
      </c>
    </row>
    <row r="101" spans="1:77" ht="20.75" customHeight="1" x14ac:dyDescent="0.2">
      <c r="A101" s="74" t="s">
        <v>171</v>
      </c>
      <c r="B101" s="120" t="b">
        <v>0</v>
      </c>
      <c r="C101" s="75"/>
      <c r="D101" s="159">
        <f t="shared" si="70"/>
        <v>0</v>
      </c>
      <c r="E101" s="96"/>
      <c r="F101" s="76"/>
      <c r="G101" s="77"/>
      <c r="H101" s="77"/>
      <c r="I101" s="39">
        <f t="shared" si="71"/>
        <v>0</v>
      </c>
      <c r="J101" s="98">
        <f>IF($F101=0,0,IF($B101=FALSE,ROUND($F101/$I101,4),
IF(AND($B101=TRUE,C101=0,ROUND($F101/$I101,4)&gt;=0.4),MIN(1,ROUND(($F101/$I101)*'FEDERAL RATES (HIDDEN)'!$C$2,4)),
IF(AND($B101=TRUE,C101=0,ROUND($F101/$I101,4)&lt;0.4),ROUND($F101/$I101,4),
IF(ROUND((SUMIFS($F:$F,$B:$B,TRUE,$C:$C,$C101)/SUMIFS($I:$I,$B:$B,TRUE,$C:$C,$C101)),4)&gt;=0.4,
MIN(1,ROUND((SUMIFS($F:$F,$B:$B,TRUE,$C:$C,$C101)/SUMIFS($I:$I,$B:$B,TRUE,$C:$C,$C101))*'FEDERAL RATES (HIDDEN)'!$C$2,4)),
ROUND((SUMIFS($F:$F,$B:$B,TRUE,$C:$C,$C101)/SUMIFS($I:$I,$B:$B,TRUE,$C:$C,$C101)),4))))))</f>
        <v>0</v>
      </c>
      <c r="K101" s="89">
        <f t="shared" si="41"/>
        <v>0</v>
      </c>
      <c r="L101" s="99">
        <f t="shared" si="42"/>
        <v>0</v>
      </c>
      <c r="M101" s="68">
        <v>1</v>
      </c>
      <c r="N101" s="87">
        <f t="shared" si="74"/>
        <v>0</v>
      </c>
      <c r="O101" s="68"/>
      <c r="P101" s="38">
        <f t="shared" si="43"/>
        <v>0</v>
      </c>
      <c r="Q101" s="38">
        <f t="shared" si="44"/>
        <v>0</v>
      </c>
      <c r="R101" s="38">
        <f t="shared" si="45"/>
        <v>0</v>
      </c>
      <c r="S101" s="87">
        <f t="shared" si="46"/>
        <v>0</v>
      </c>
      <c r="T101" s="69"/>
      <c r="U101" s="38">
        <f t="shared" si="47"/>
        <v>0</v>
      </c>
      <c r="V101" s="38">
        <f t="shared" si="48"/>
        <v>0</v>
      </c>
      <c r="W101" s="38">
        <f t="shared" si="49"/>
        <v>0</v>
      </c>
      <c r="X101" s="87">
        <f t="shared" si="50"/>
        <v>0</v>
      </c>
      <c r="Y101" s="69"/>
      <c r="Z101" s="38">
        <f t="shared" si="51"/>
        <v>0</v>
      </c>
      <c r="AA101" s="38">
        <f t="shared" si="52"/>
        <v>0</v>
      </c>
      <c r="AB101" s="38">
        <f t="shared" si="53"/>
        <v>0</v>
      </c>
      <c r="AC101" s="87">
        <f t="shared" si="54"/>
        <v>0</v>
      </c>
      <c r="AD101" s="69"/>
      <c r="AE101" s="38">
        <f t="shared" si="55"/>
        <v>0</v>
      </c>
      <c r="AF101" s="38">
        <f t="shared" si="56"/>
        <v>0</v>
      </c>
      <c r="AG101" s="38">
        <f t="shared" si="57"/>
        <v>0</v>
      </c>
      <c r="AH101" s="87">
        <f t="shared" si="58"/>
        <v>0</v>
      </c>
      <c r="AI101" s="69"/>
      <c r="AJ101" s="39">
        <f t="shared" si="59"/>
        <v>0</v>
      </c>
      <c r="AK101" s="106"/>
      <c r="AL101" s="91"/>
      <c r="AM101" s="107"/>
      <c r="AN101" s="106"/>
      <c r="AO101" s="91"/>
      <c r="AP101" s="107"/>
      <c r="AQ101" s="106"/>
      <c r="AR101" s="91"/>
      <c r="AS101" s="107"/>
      <c r="AT101" s="106"/>
      <c r="AU101" s="91"/>
      <c r="AV101" s="107"/>
      <c r="AW101" s="106"/>
      <c r="AX101" s="107"/>
      <c r="AY101" s="106"/>
      <c r="AZ101" s="107"/>
      <c r="BA101" s="108"/>
      <c r="BB101" s="106"/>
      <c r="BC101" s="91"/>
      <c r="BD101" s="91"/>
      <c r="BE101" s="91"/>
      <c r="BF101" s="107"/>
      <c r="BG101" s="70"/>
      <c r="BH101" s="61"/>
      <c r="BI101" s="38">
        <f xml:space="preserve">
(P101*(2/3))+
(X101*(1/3))+
(AC101)+
(AH101)+
((AJ101)/(AZ101+'FEDERAL RATES (HIDDEN)'!$C$20))</f>
        <v>0</v>
      </c>
      <c r="BJ101" s="65"/>
      <c r="BK101" s="63">
        <f t="shared" si="72"/>
        <v>0</v>
      </c>
      <c r="BL101" s="88" t="str">
        <f>IF(AND(BH101="CONVENTIONAL",$BI101&gt;='MPLH COMPS'!$B$3,$BI101&lt;='MPLH COMPS'!$C$3),'MPLH COMPS'!$D$3&amp;" - "&amp;'MPLH COMPS'!$E$3,
IF(AND(BH101="CONVENTIONAL",$BI101&gt;='MPLH COMPS'!$B$4,$BI101&lt;='MPLH COMPS'!$C$4),'MPLH COMPS'!$D$4&amp;" - "&amp;'MPLH COMPS'!$E$4,
IF(AND(BH101="CONVENTIONAL",$BI101&gt;='MPLH COMPS'!$B$5,$BI101&lt;='MPLH COMPS'!$C$5),'MPLH COMPS'!$D$5&amp;" - "&amp;'MPLH COMPS'!$E$5,
IF(AND(BH101="CONVENTIONAL",$BI101&gt;='MPLH COMPS'!$B$6,$BI101&lt;='MPLH COMPS'!$C$6),'MPLH COMPS'!$D$6&amp;" - "&amp;'MPLH COMPS'!$E$6,
IF(AND(BH101="CONVENTIONAL",$BI101&gt;='MPLH COMPS'!$B$7,$BI101&lt;='MPLH COMPS'!$C$7),'MPLH COMPS'!$D$7&amp;" - "&amp;'MPLH COMPS'!$E$7,
IF(AND(BH101="CONVENTIONAL",$BI101&gt;='MPLH COMPS'!$B$8,$BI101&lt;='MPLH COMPS'!$C$8),'MPLH COMPS'!$D$8&amp;" - "&amp;'MPLH COMPS'!$E$8,
IF(AND(BH101="CONVENTIONAL",$BI101&gt;='MPLH COMPS'!$B$9,$BI101&lt;='MPLH COMPS'!$C$9),'MPLH COMPS'!$D$9&amp;" - "&amp;'MPLH COMPS'!$E$9,
IF(AND(BH101="CONVENTIONAL",$BI101&gt;='MPLH COMPS'!$B$10,$BI101&lt;='MPLH COMPS'!$C$10),'MPLH COMPS'!$D$10&amp;" - "&amp;'MPLH COMPS'!$E$10,
IF(AND(BH101="CONVENTIONAL",$BI101&gt;='MPLH COMPS'!$B$11,$BI101&lt;='MPLH COMPS'!$C$11),'MPLH COMPS'!$D$11&amp;" - "&amp;'MPLH COMPS'!$E$11,
IF(AND(BH101="CONVENTIONAL",$BI101&gt;='MPLH COMPS'!$B$12,$BI101&lt;='MPLH COMPS'!$C$12),'MPLH COMPS'!$D$12&amp;" - "&amp;'MPLH COMPS'!$E$12,
IF(AND(BH101="CONVENTIONAL",$BI101&gt;='MPLH COMPS'!$B$13,$BI101&lt;='MPLH COMPS'!$C$13),'MPLH COMPS'!$D$13&amp;" - "&amp;'MPLH COMPS'!$E$13,
IF(AND(BH101="CONVENIENCE",$BI101&gt;='MPLH COMPS'!$B$3,$BI101&lt;='MPLH COMPS'!$C$3),'MPLH COMPS'!$F$3&amp;" - "&amp;'MPLH COMPS'!$G$3,
IF(AND(BH101="CONVENIENCE",$BI101&gt;='MPLH COMPS'!$B$4,$BI101&lt;='MPLH COMPS'!$C$4),'MPLH COMPS'!$F$4&amp;" - "&amp;'MPLH COMPS'!$G$4,
IF(AND(BH101="CONVENIENCE",$BI101&gt;='MPLH COMPS'!$B$5,$BI101&lt;='MPLH COMPS'!$C$5),'MPLH COMPS'!$F$5&amp;" - "&amp;'MPLH COMPS'!$G$5,
IF(AND(BH101="CONVENIENCE",$BI101&gt;='MPLH COMPS'!$B$6,$BI101&lt;='MPLH COMPS'!$C$6),'MPLH COMPS'!$F$6&amp;" - "&amp;'MPLH COMPS'!$G$6,
IF(AND(BH101="CONVENIENCE",$BI101&gt;='MPLH COMPS'!$B$7,$BI101&lt;='MPLH COMPS'!$C$7),'MPLH COMPS'!$F$7&amp;" - "&amp;'MPLH COMPS'!$G$7,
IF(AND(BH101="CONVENIENCE",$BI101&gt;='MPLH COMPS'!$B$8,$BI101&lt;='MPLH COMPS'!$C$8),'MPLH COMPS'!$F$8&amp;" - "&amp;'MPLH COMPS'!$G$8,
IF(AND(BH101="CONVENIENCE",$BI101&gt;='MPLH COMPS'!$B$9,$BI101&lt;='MPLH COMPS'!$C$9),'MPLH COMPS'!$F$9&amp;" - "&amp;'MPLH COMPS'!$G$9,
IF(AND(BH101="CONVENIENCE",$BI101&gt;='MPLH COMPS'!$B$10,$BI101&lt;='MPLH COMPS'!$C$10),'MPLH COMPS'!$F$10&amp;" - "&amp;'MPLH COMPS'!$G$10,
IF(AND(BH101="CONVENIENCE",$BI101&gt;='MPLH COMPS'!$B$11,$BI101&lt;='MPLH COMPS'!$C$11),'MPLH COMPS'!$F$11&amp;" - "&amp;'MPLH COMPS'!$G$11,
IF(AND(BH101="CONVENIENCE",$BI101&gt;='MPLH COMPS'!$B$12,$BI101&lt;='MPLH COMPS'!$C$12),'MPLH COMPS'!$F$12&amp;" - "&amp;'MPLH COMPS'!$G$12,
IF(AND(BH101="CONVENIENCE",$BI101&gt;='MPLH COMPS'!$B$13,$BI101&lt;='MPLH COMPS'!$C$13),'MPLH COMPS'!$F$13&amp;" - "&amp;'MPLH COMPS'!$G$13,
""))))))))))))))))))))))</f>
        <v/>
      </c>
      <c r="BM101" s="31"/>
      <c r="BN101" s="113"/>
      <c r="BO101" s="115">
        <f t="shared" si="60"/>
        <v>0</v>
      </c>
      <c r="BP101" s="117">
        <f t="shared" si="61"/>
        <v>0</v>
      </c>
      <c r="BQ101" s="117">
        <f t="shared" si="62"/>
        <v>0</v>
      </c>
      <c r="BR101" s="116">
        <f t="shared" si="63"/>
        <v>0</v>
      </c>
      <c r="BS101" s="115">
        <f t="shared" si="64"/>
        <v>0</v>
      </c>
      <c r="BT101" s="117">
        <f t="shared" si="65"/>
        <v>0</v>
      </c>
      <c r="BU101" s="116">
        <f t="shared" si="66"/>
        <v>0</v>
      </c>
      <c r="BV101" s="115">
        <f t="shared" si="67"/>
        <v>0</v>
      </c>
      <c r="BW101" s="117">
        <f t="shared" si="68"/>
        <v>0</v>
      </c>
      <c r="BX101" s="116">
        <f t="shared" si="69"/>
        <v>0</v>
      </c>
      <c r="BY101" s="118">
        <f t="shared" si="73"/>
        <v>0</v>
      </c>
    </row>
    <row r="102" spans="1:77" ht="20.75" customHeight="1" x14ac:dyDescent="0.2">
      <c r="A102" s="74" t="s">
        <v>172</v>
      </c>
      <c r="B102" s="120" t="b">
        <v>0</v>
      </c>
      <c r="C102" s="75"/>
      <c r="D102" s="159">
        <f t="shared" si="70"/>
        <v>0</v>
      </c>
      <c r="E102" s="96"/>
      <c r="F102" s="76"/>
      <c r="G102" s="77"/>
      <c r="H102" s="77"/>
      <c r="I102" s="39">
        <f t="shared" si="71"/>
        <v>0</v>
      </c>
      <c r="J102" s="98">
        <f>IF($F102=0,0,IF($B102=FALSE,ROUND($F102/$I102,4),
IF(AND($B102=TRUE,C102=0,ROUND($F102/$I102,4)&gt;=0.4),MIN(1,ROUND(($F102/$I102)*'FEDERAL RATES (HIDDEN)'!$C$2,4)),
IF(AND($B102=TRUE,C102=0,ROUND($F102/$I102,4)&lt;0.4),ROUND($F102/$I102,4),
IF(ROUND((SUMIFS($F:$F,$B:$B,TRUE,$C:$C,$C102)/SUMIFS($I:$I,$B:$B,TRUE,$C:$C,$C102)),4)&gt;=0.4,
MIN(1,ROUND((SUMIFS($F:$F,$B:$B,TRUE,$C:$C,$C102)/SUMIFS($I:$I,$B:$B,TRUE,$C:$C,$C102))*'FEDERAL RATES (HIDDEN)'!$C$2,4)),
ROUND((SUMIFS($F:$F,$B:$B,TRUE,$C:$C,$C102)/SUMIFS($I:$I,$B:$B,TRUE,$C:$C,$C102)),4))))))</f>
        <v>0</v>
      </c>
      <c r="K102" s="89">
        <f t="shared" si="41"/>
        <v>0</v>
      </c>
      <c r="L102" s="99">
        <f t="shared" si="42"/>
        <v>0</v>
      </c>
      <c r="M102" s="68">
        <v>1</v>
      </c>
      <c r="N102" s="87">
        <f t="shared" si="74"/>
        <v>0</v>
      </c>
      <c r="O102" s="68"/>
      <c r="P102" s="38">
        <f t="shared" si="43"/>
        <v>0</v>
      </c>
      <c r="Q102" s="38">
        <f t="shared" si="44"/>
        <v>0</v>
      </c>
      <c r="R102" s="38">
        <f t="shared" si="45"/>
        <v>0</v>
      </c>
      <c r="S102" s="87">
        <f t="shared" si="46"/>
        <v>0</v>
      </c>
      <c r="T102" s="69"/>
      <c r="U102" s="38">
        <f t="shared" si="47"/>
        <v>0</v>
      </c>
      <c r="V102" s="38">
        <f t="shared" si="48"/>
        <v>0</v>
      </c>
      <c r="W102" s="38">
        <f t="shared" si="49"/>
        <v>0</v>
      </c>
      <c r="X102" s="87">
        <f t="shared" si="50"/>
        <v>0</v>
      </c>
      <c r="Y102" s="69"/>
      <c r="Z102" s="38">
        <f t="shared" si="51"/>
        <v>0</v>
      </c>
      <c r="AA102" s="38">
        <f t="shared" si="52"/>
        <v>0</v>
      </c>
      <c r="AB102" s="38">
        <f t="shared" si="53"/>
        <v>0</v>
      </c>
      <c r="AC102" s="87">
        <f t="shared" si="54"/>
        <v>0</v>
      </c>
      <c r="AD102" s="69"/>
      <c r="AE102" s="38">
        <f t="shared" si="55"/>
        <v>0</v>
      </c>
      <c r="AF102" s="38">
        <f t="shared" si="56"/>
        <v>0</v>
      </c>
      <c r="AG102" s="38">
        <f t="shared" si="57"/>
        <v>0</v>
      </c>
      <c r="AH102" s="87">
        <f t="shared" si="58"/>
        <v>0</v>
      </c>
      <c r="AI102" s="69"/>
      <c r="AJ102" s="39">
        <f t="shared" si="59"/>
        <v>0</v>
      </c>
      <c r="AK102" s="106"/>
      <c r="AL102" s="91"/>
      <c r="AM102" s="107"/>
      <c r="AN102" s="106"/>
      <c r="AO102" s="91"/>
      <c r="AP102" s="107"/>
      <c r="AQ102" s="106"/>
      <c r="AR102" s="91"/>
      <c r="AS102" s="107"/>
      <c r="AT102" s="106"/>
      <c r="AU102" s="91"/>
      <c r="AV102" s="107"/>
      <c r="AW102" s="106"/>
      <c r="AX102" s="107"/>
      <c r="AY102" s="106"/>
      <c r="AZ102" s="107"/>
      <c r="BA102" s="108"/>
      <c r="BB102" s="106"/>
      <c r="BC102" s="91"/>
      <c r="BD102" s="91"/>
      <c r="BE102" s="91"/>
      <c r="BF102" s="107"/>
      <c r="BG102" s="70"/>
      <c r="BH102" s="61"/>
      <c r="BI102" s="38">
        <f xml:space="preserve">
(P102*(2/3))+
(X102*(1/3))+
(AC102)+
(AH102)+
((AJ102)/(AZ102+'FEDERAL RATES (HIDDEN)'!$C$20))</f>
        <v>0</v>
      </c>
      <c r="BJ102" s="65"/>
      <c r="BK102" s="63">
        <f t="shared" si="72"/>
        <v>0</v>
      </c>
      <c r="BL102" s="88" t="str">
        <f>IF(AND(BH102="CONVENTIONAL",$BI102&gt;='MPLH COMPS'!$B$3,$BI102&lt;='MPLH COMPS'!$C$3),'MPLH COMPS'!$D$3&amp;" - "&amp;'MPLH COMPS'!$E$3,
IF(AND(BH102="CONVENTIONAL",$BI102&gt;='MPLH COMPS'!$B$4,$BI102&lt;='MPLH COMPS'!$C$4),'MPLH COMPS'!$D$4&amp;" - "&amp;'MPLH COMPS'!$E$4,
IF(AND(BH102="CONVENTIONAL",$BI102&gt;='MPLH COMPS'!$B$5,$BI102&lt;='MPLH COMPS'!$C$5),'MPLH COMPS'!$D$5&amp;" - "&amp;'MPLH COMPS'!$E$5,
IF(AND(BH102="CONVENTIONAL",$BI102&gt;='MPLH COMPS'!$B$6,$BI102&lt;='MPLH COMPS'!$C$6),'MPLH COMPS'!$D$6&amp;" - "&amp;'MPLH COMPS'!$E$6,
IF(AND(BH102="CONVENTIONAL",$BI102&gt;='MPLH COMPS'!$B$7,$BI102&lt;='MPLH COMPS'!$C$7),'MPLH COMPS'!$D$7&amp;" - "&amp;'MPLH COMPS'!$E$7,
IF(AND(BH102="CONVENTIONAL",$BI102&gt;='MPLH COMPS'!$B$8,$BI102&lt;='MPLH COMPS'!$C$8),'MPLH COMPS'!$D$8&amp;" - "&amp;'MPLH COMPS'!$E$8,
IF(AND(BH102="CONVENTIONAL",$BI102&gt;='MPLH COMPS'!$B$9,$BI102&lt;='MPLH COMPS'!$C$9),'MPLH COMPS'!$D$9&amp;" - "&amp;'MPLH COMPS'!$E$9,
IF(AND(BH102="CONVENTIONAL",$BI102&gt;='MPLH COMPS'!$B$10,$BI102&lt;='MPLH COMPS'!$C$10),'MPLH COMPS'!$D$10&amp;" - "&amp;'MPLH COMPS'!$E$10,
IF(AND(BH102="CONVENTIONAL",$BI102&gt;='MPLH COMPS'!$B$11,$BI102&lt;='MPLH COMPS'!$C$11),'MPLH COMPS'!$D$11&amp;" - "&amp;'MPLH COMPS'!$E$11,
IF(AND(BH102="CONVENTIONAL",$BI102&gt;='MPLH COMPS'!$B$12,$BI102&lt;='MPLH COMPS'!$C$12),'MPLH COMPS'!$D$12&amp;" - "&amp;'MPLH COMPS'!$E$12,
IF(AND(BH102="CONVENTIONAL",$BI102&gt;='MPLH COMPS'!$B$13,$BI102&lt;='MPLH COMPS'!$C$13),'MPLH COMPS'!$D$13&amp;" - "&amp;'MPLH COMPS'!$E$13,
IF(AND(BH102="CONVENIENCE",$BI102&gt;='MPLH COMPS'!$B$3,$BI102&lt;='MPLH COMPS'!$C$3),'MPLH COMPS'!$F$3&amp;" - "&amp;'MPLH COMPS'!$G$3,
IF(AND(BH102="CONVENIENCE",$BI102&gt;='MPLH COMPS'!$B$4,$BI102&lt;='MPLH COMPS'!$C$4),'MPLH COMPS'!$F$4&amp;" - "&amp;'MPLH COMPS'!$G$4,
IF(AND(BH102="CONVENIENCE",$BI102&gt;='MPLH COMPS'!$B$5,$BI102&lt;='MPLH COMPS'!$C$5),'MPLH COMPS'!$F$5&amp;" - "&amp;'MPLH COMPS'!$G$5,
IF(AND(BH102="CONVENIENCE",$BI102&gt;='MPLH COMPS'!$B$6,$BI102&lt;='MPLH COMPS'!$C$6),'MPLH COMPS'!$F$6&amp;" - "&amp;'MPLH COMPS'!$G$6,
IF(AND(BH102="CONVENIENCE",$BI102&gt;='MPLH COMPS'!$B$7,$BI102&lt;='MPLH COMPS'!$C$7),'MPLH COMPS'!$F$7&amp;" - "&amp;'MPLH COMPS'!$G$7,
IF(AND(BH102="CONVENIENCE",$BI102&gt;='MPLH COMPS'!$B$8,$BI102&lt;='MPLH COMPS'!$C$8),'MPLH COMPS'!$F$8&amp;" - "&amp;'MPLH COMPS'!$G$8,
IF(AND(BH102="CONVENIENCE",$BI102&gt;='MPLH COMPS'!$B$9,$BI102&lt;='MPLH COMPS'!$C$9),'MPLH COMPS'!$F$9&amp;" - "&amp;'MPLH COMPS'!$G$9,
IF(AND(BH102="CONVENIENCE",$BI102&gt;='MPLH COMPS'!$B$10,$BI102&lt;='MPLH COMPS'!$C$10),'MPLH COMPS'!$F$10&amp;" - "&amp;'MPLH COMPS'!$G$10,
IF(AND(BH102="CONVENIENCE",$BI102&gt;='MPLH COMPS'!$B$11,$BI102&lt;='MPLH COMPS'!$C$11),'MPLH COMPS'!$F$11&amp;" - "&amp;'MPLH COMPS'!$G$11,
IF(AND(BH102="CONVENIENCE",$BI102&gt;='MPLH COMPS'!$B$12,$BI102&lt;='MPLH COMPS'!$C$12),'MPLH COMPS'!$F$12&amp;" - "&amp;'MPLH COMPS'!$G$12,
IF(AND(BH102="CONVENIENCE",$BI102&gt;='MPLH COMPS'!$B$13,$BI102&lt;='MPLH COMPS'!$C$13),'MPLH COMPS'!$F$13&amp;" - "&amp;'MPLH COMPS'!$G$13,
""))))))))))))))))))))))</f>
        <v/>
      </c>
      <c r="BM102" s="31"/>
      <c r="BN102" s="113"/>
      <c r="BO102" s="115">
        <f t="shared" si="60"/>
        <v>0</v>
      </c>
      <c r="BP102" s="117">
        <f t="shared" si="61"/>
        <v>0</v>
      </c>
      <c r="BQ102" s="117">
        <f t="shared" si="62"/>
        <v>0</v>
      </c>
      <c r="BR102" s="116">
        <f t="shared" si="63"/>
        <v>0</v>
      </c>
      <c r="BS102" s="115">
        <f t="shared" si="64"/>
        <v>0</v>
      </c>
      <c r="BT102" s="117">
        <f t="shared" si="65"/>
        <v>0</v>
      </c>
      <c r="BU102" s="116">
        <f t="shared" si="66"/>
        <v>0</v>
      </c>
      <c r="BV102" s="115">
        <f t="shared" si="67"/>
        <v>0</v>
      </c>
      <c r="BW102" s="117">
        <f t="shared" si="68"/>
        <v>0</v>
      </c>
      <c r="BX102" s="116">
        <f t="shared" si="69"/>
        <v>0</v>
      </c>
      <c r="BY102" s="118">
        <f t="shared" si="73"/>
        <v>0</v>
      </c>
    </row>
    <row r="103" spans="1:77" ht="20.75" customHeight="1" x14ac:dyDescent="0.2">
      <c r="A103" s="74" t="s">
        <v>173</v>
      </c>
      <c r="B103" s="120" t="b">
        <v>0</v>
      </c>
      <c r="C103" s="75"/>
      <c r="D103" s="159">
        <f t="shared" si="70"/>
        <v>0</v>
      </c>
      <c r="E103" s="96"/>
      <c r="F103" s="76"/>
      <c r="G103" s="77"/>
      <c r="H103" s="77"/>
      <c r="I103" s="39">
        <f t="shared" si="71"/>
        <v>0</v>
      </c>
      <c r="J103" s="98">
        <f>IF($F103=0,0,IF($B103=FALSE,ROUND($F103/$I103,4),
IF(AND($B103=TRUE,C103=0,ROUND($F103/$I103,4)&gt;=0.4),MIN(1,ROUND(($F103/$I103)*'FEDERAL RATES (HIDDEN)'!$C$2,4)),
IF(AND($B103=TRUE,C103=0,ROUND($F103/$I103,4)&lt;0.4),ROUND($F103/$I103,4),
IF(ROUND((SUMIFS($F:$F,$B:$B,TRUE,$C:$C,$C103)/SUMIFS($I:$I,$B:$B,TRUE,$C:$C,$C103)),4)&gt;=0.4,
MIN(1,ROUND((SUMIFS($F:$F,$B:$B,TRUE,$C:$C,$C103)/SUMIFS($I:$I,$B:$B,TRUE,$C:$C,$C103))*'FEDERAL RATES (HIDDEN)'!$C$2,4)),
ROUND((SUMIFS($F:$F,$B:$B,TRUE,$C:$C,$C103)/SUMIFS($I:$I,$B:$B,TRUE,$C:$C,$C103)),4))))))</f>
        <v>0</v>
      </c>
      <c r="K103" s="89">
        <f t="shared" si="41"/>
        <v>0</v>
      </c>
      <c r="L103" s="99">
        <f t="shared" si="42"/>
        <v>0</v>
      </c>
      <c r="M103" s="68">
        <v>1</v>
      </c>
      <c r="N103" s="87">
        <f t="shared" si="74"/>
        <v>0</v>
      </c>
      <c r="O103" s="68"/>
      <c r="P103" s="38">
        <f t="shared" si="43"/>
        <v>0</v>
      </c>
      <c r="Q103" s="38">
        <f t="shared" si="44"/>
        <v>0</v>
      </c>
      <c r="R103" s="38">
        <f t="shared" si="45"/>
        <v>0</v>
      </c>
      <c r="S103" s="87">
        <f t="shared" si="46"/>
        <v>0</v>
      </c>
      <c r="T103" s="69"/>
      <c r="U103" s="38">
        <f t="shared" si="47"/>
        <v>0</v>
      </c>
      <c r="V103" s="38">
        <f t="shared" si="48"/>
        <v>0</v>
      </c>
      <c r="W103" s="38">
        <f t="shared" si="49"/>
        <v>0</v>
      </c>
      <c r="X103" s="87">
        <f t="shared" si="50"/>
        <v>0</v>
      </c>
      <c r="Y103" s="69"/>
      <c r="Z103" s="38">
        <f t="shared" si="51"/>
        <v>0</v>
      </c>
      <c r="AA103" s="38">
        <f t="shared" si="52"/>
        <v>0</v>
      </c>
      <c r="AB103" s="38">
        <f t="shared" si="53"/>
        <v>0</v>
      </c>
      <c r="AC103" s="87">
        <f t="shared" si="54"/>
        <v>0</v>
      </c>
      <c r="AD103" s="69"/>
      <c r="AE103" s="38">
        <f t="shared" si="55"/>
        <v>0</v>
      </c>
      <c r="AF103" s="38">
        <f t="shared" si="56"/>
        <v>0</v>
      </c>
      <c r="AG103" s="38">
        <f t="shared" si="57"/>
        <v>0</v>
      </c>
      <c r="AH103" s="87">
        <f t="shared" si="58"/>
        <v>0</v>
      </c>
      <c r="AI103" s="69"/>
      <c r="AJ103" s="39">
        <f t="shared" si="59"/>
        <v>0</v>
      </c>
      <c r="AK103" s="106"/>
      <c r="AL103" s="91"/>
      <c r="AM103" s="107"/>
      <c r="AN103" s="106"/>
      <c r="AO103" s="91"/>
      <c r="AP103" s="107"/>
      <c r="AQ103" s="106"/>
      <c r="AR103" s="91"/>
      <c r="AS103" s="107"/>
      <c r="AT103" s="106"/>
      <c r="AU103" s="91"/>
      <c r="AV103" s="107"/>
      <c r="AW103" s="106"/>
      <c r="AX103" s="107"/>
      <c r="AY103" s="106"/>
      <c r="AZ103" s="107"/>
      <c r="BA103" s="108"/>
      <c r="BB103" s="106"/>
      <c r="BC103" s="91"/>
      <c r="BD103" s="91"/>
      <c r="BE103" s="91"/>
      <c r="BF103" s="107"/>
      <c r="BG103" s="70"/>
      <c r="BH103" s="61"/>
      <c r="BI103" s="38">
        <f xml:space="preserve">
(P103*(2/3))+
(X103*(1/3))+
(AC103)+
(AH103)+
((AJ103)/(AZ103+'FEDERAL RATES (HIDDEN)'!$C$20))</f>
        <v>0</v>
      </c>
      <c r="BJ103" s="65"/>
      <c r="BK103" s="63">
        <f t="shared" si="72"/>
        <v>0</v>
      </c>
      <c r="BL103" s="88" t="str">
        <f>IF(AND(BH103="CONVENTIONAL",$BI103&gt;='MPLH COMPS'!$B$3,$BI103&lt;='MPLH COMPS'!$C$3),'MPLH COMPS'!$D$3&amp;" - "&amp;'MPLH COMPS'!$E$3,
IF(AND(BH103="CONVENTIONAL",$BI103&gt;='MPLH COMPS'!$B$4,$BI103&lt;='MPLH COMPS'!$C$4),'MPLH COMPS'!$D$4&amp;" - "&amp;'MPLH COMPS'!$E$4,
IF(AND(BH103="CONVENTIONAL",$BI103&gt;='MPLH COMPS'!$B$5,$BI103&lt;='MPLH COMPS'!$C$5),'MPLH COMPS'!$D$5&amp;" - "&amp;'MPLH COMPS'!$E$5,
IF(AND(BH103="CONVENTIONAL",$BI103&gt;='MPLH COMPS'!$B$6,$BI103&lt;='MPLH COMPS'!$C$6),'MPLH COMPS'!$D$6&amp;" - "&amp;'MPLH COMPS'!$E$6,
IF(AND(BH103="CONVENTIONAL",$BI103&gt;='MPLH COMPS'!$B$7,$BI103&lt;='MPLH COMPS'!$C$7),'MPLH COMPS'!$D$7&amp;" - "&amp;'MPLH COMPS'!$E$7,
IF(AND(BH103="CONVENTIONAL",$BI103&gt;='MPLH COMPS'!$B$8,$BI103&lt;='MPLH COMPS'!$C$8),'MPLH COMPS'!$D$8&amp;" - "&amp;'MPLH COMPS'!$E$8,
IF(AND(BH103="CONVENTIONAL",$BI103&gt;='MPLH COMPS'!$B$9,$BI103&lt;='MPLH COMPS'!$C$9),'MPLH COMPS'!$D$9&amp;" - "&amp;'MPLH COMPS'!$E$9,
IF(AND(BH103="CONVENTIONAL",$BI103&gt;='MPLH COMPS'!$B$10,$BI103&lt;='MPLH COMPS'!$C$10),'MPLH COMPS'!$D$10&amp;" - "&amp;'MPLH COMPS'!$E$10,
IF(AND(BH103="CONVENTIONAL",$BI103&gt;='MPLH COMPS'!$B$11,$BI103&lt;='MPLH COMPS'!$C$11),'MPLH COMPS'!$D$11&amp;" - "&amp;'MPLH COMPS'!$E$11,
IF(AND(BH103="CONVENTIONAL",$BI103&gt;='MPLH COMPS'!$B$12,$BI103&lt;='MPLH COMPS'!$C$12),'MPLH COMPS'!$D$12&amp;" - "&amp;'MPLH COMPS'!$E$12,
IF(AND(BH103="CONVENTIONAL",$BI103&gt;='MPLH COMPS'!$B$13,$BI103&lt;='MPLH COMPS'!$C$13),'MPLH COMPS'!$D$13&amp;" - "&amp;'MPLH COMPS'!$E$13,
IF(AND(BH103="CONVENIENCE",$BI103&gt;='MPLH COMPS'!$B$3,$BI103&lt;='MPLH COMPS'!$C$3),'MPLH COMPS'!$F$3&amp;" - "&amp;'MPLH COMPS'!$G$3,
IF(AND(BH103="CONVENIENCE",$BI103&gt;='MPLH COMPS'!$B$4,$BI103&lt;='MPLH COMPS'!$C$4),'MPLH COMPS'!$F$4&amp;" - "&amp;'MPLH COMPS'!$G$4,
IF(AND(BH103="CONVENIENCE",$BI103&gt;='MPLH COMPS'!$B$5,$BI103&lt;='MPLH COMPS'!$C$5),'MPLH COMPS'!$F$5&amp;" - "&amp;'MPLH COMPS'!$G$5,
IF(AND(BH103="CONVENIENCE",$BI103&gt;='MPLH COMPS'!$B$6,$BI103&lt;='MPLH COMPS'!$C$6),'MPLH COMPS'!$F$6&amp;" - "&amp;'MPLH COMPS'!$G$6,
IF(AND(BH103="CONVENIENCE",$BI103&gt;='MPLH COMPS'!$B$7,$BI103&lt;='MPLH COMPS'!$C$7),'MPLH COMPS'!$F$7&amp;" - "&amp;'MPLH COMPS'!$G$7,
IF(AND(BH103="CONVENIENCE",$BI103&gt;='MPLH COMPS'!$B$8,$BI103&lt;='MPLH COMPS'!$C$8),'MPLH COMPS'!$F$8&amp;" - "&amp;'MPLH COMPS'!$G$8,
IF(AND(BH103="CONVENIENCE",$BI103&gt;='MPLH COMPS'!$B$9,$BI103&lt;='MPLH COMPS'!$C$9),'MPLH COMPS'!$F$9&amp;" - "&amp;'MPLH COMPS'!$G$9,
IF(AND(BH103="CONVENIENCE",$BI103&gt;='MPLH COMPS'!$B$10,$BI103&lt;='MPLH COMPS'!$C$10),'MPLH COMPS'!$F$10&amp;" - "&amp;'MPLH COMPS'!$G$10,
IF(AND(BH103="CONVENIENCE",$BI103&gt;='MPLH COMPS'!$B$11,$BI103&lt;='MPLH COMPS'!$C$11),'MPLH COMPS'!$F$11&amp;" - "&amp;'MPLH COMPS'!$G$11,
IF(AND(BH103="CONVENIENCE",$BI103&gt;='MPLH COMPS'!$B$12,$BI103&lt;='MPLH COMPS'!$C$12),'MPLH COMPS'!$F$12&amp;" - "&amp;'MPLH COMPS'!$G$12,
IF(AND(BH103="CONVENIENCE",$BI103&gt;='MPLH COMPS'!$B$13,$BI103&lt;='MPLH COMPS'!$C$13),'MPLH COMPS'!$F$13&amp;" - "&amp;'MPLH COMPS'!$G$13,
""))))))))))))))))))))))</f>
        <v/>
      </c>
      <c r="BM103" s="31"/>
      <c r="BN103" s="113"/>
      <c r="BO103" s="115">
        <f t="shared" si="60"/>
        <v>0</v>
      </c>
      <c r="BP103" s="117">
        <f t="shared" si="61"/>
        <v>0</v>
      </c>
      <c r="BQ103" s="117">
        <f t="shared" si="62"/>
        <v>0</v>
      </c>
      <c r="BR103" s="116">
        <f t="shared" si="63"/>
        <v>0</v>
      </c>
      <c r="BS103" s="115">
        <f t="shared" si="64"/>
        <v>0</v>
      </c>
      <c r="BT103" s="117">
        <f t="shared" si="65"/>
        <v>0</v>
      </c>
      <c r="BU103" s="116">
        <f t="shared" si="66"/>
        <v>0</v>
      </c>
      <c r="BV103" s="115">
        <f t="shared" si="67"/>
        <v>0</v>
      </c>
      <c r="BW103" s="117">
        <f t="shared" si="68"/>
        <v>0</v>
      </c>
      <c r="BX103" s="116">
        <f t="shared" si="69"/>
        <v>0</v>
      </c>
      <c r="BY103" s="118">
        <f t="shared" si="73"/>
        <v>0</v>
      </c>
    </row>
    <row r="104" spans="1:77" ht="20.75" customHeight="1" x14ac:dyDescent="0.2">
      <c r="A104" s="74" t="s">
        <v>174</v>
      </c>
      <c r="B104" s="120" t="b">
        <v>0</v>
      </c>
      <c r="C104" s="75"/>
      <c r="D104" s="159">
        <f t="shared" si="70"/>
        <v>0</v>
      </c>
      <c r="E104" s="96"/>
      <c r="F104" s="76"/>
      <c r="G104" s="77"/>
      <c r="H104" s="77"/>
      <c r="I104" s="39">
        <f t="shared" si="71"/>
        <v>0</v>
      </c>
      <c r="J104" s="98">
        <f>IF($F104=0,0,IF($B104=FALSE,ROUND($F104/$I104,4),
IF(AND($B104=TRUE,C104=0,ROUND($F104/$I104,4)&gt;=0.4),MIN(1,ROUND(($F104/$I104)*'FEDERAL RATES (HIDDEN)'!$C$2,4)),
IF(AND($B104=TRUE,C104=0,ROUND($F104/$I104,4)&lt;0.4),ROUND($F104/$I104,4),
IF(ROUND((SUMIFS($F:$F,$B:$B,TRUE,$C:$C,$C104)/SUMIFS($I:$I,$B:$B,TRUE,$C:$C,$C104)),4)&gt;=0.4,
MIN(1,ROUND((SUMIFS($F:$F,$B:$B,TRUE,$C:$C,$C104)/SUMIFS($I:$I,$B:$B,TRUE,$C:$C,$C104))*'FEDERAL RATES (HIDDEN)'!$C$2,4)),
ROUND((SUMIFS($F:$F,$B:$B,TRUE,$C:$C,$C104)/SUMIFS($I:$I,$B:$B,TRUE,$C:$C,$C104)),4))))))</f>
        <v>0</v>
      </c>
      <c r="K104" s="89">
        <f t="shared" si="41"/>
        <v>0</v>
      </c>
      <c r="L104" s="99">
        <f t="shared" si="42"/>
        <v>0</v>
      </c>
      <c r="M104" s="68">
        <v>1</v>
      </c>
      <c r="N104" s="87">
        <f t="shared" si="74"/>
        <v>0</v>
      </c>
      <c r="O104" s="68"/>
      <c r="P104" s="38">
        <f t="shared" si="43"/>
        <v>0</v>
      </c>
      <c r="Q104" s="38">
        <f t="shared" si="44"/>
        <v>0</v>
      </c>
      <c r="R104" s="38">
        <f t="shared" si="45"/>
        <v>0</v>
      </c>
      <c r="S104" s="87">
        <f t="shared" si="46"/>
        <v>0</v>
      </c>
      <c r="T104" s="69"/>
      <c r="U104" s="38">
        <f t="shared" si="47"/>
        <v>0</v>
      </c>
      <c r="V104" s="38">
        <f t="shared" si="48"/>
        <v>0</v>
      </c>
      <c r="W104" s="38">
        <f t="shared" si="49"/>
        <v>0</v>
      </c>
      <c r="X104" s="87">
        <f t="shared" si="50"/>
        <v>0</v>
      </c>
      <c r="Y104" s="69"/>
      <c r="Z104" s="38">
        <f t="shared" si="51"/>
        <v>0</v>
      </c>
      <c r="AA104" s="38">
        <f t="shared" si="52"/>
        <v>0</v>
      </c>
      <c r="AB104" s="38">
        <f t="shared" si="53"/>
        <v>0</v>
      </c>
      <c r="AC104" s="87">
        <f t="shared" si="54"/>
        <v>0</v>
      </c>
      <c r="AD104" s="69"/>
      <c r="AE104" s="38">
        <f t="shared" si="55"/>
        <v>0</v>
      </c>
      <c r="AF104" s="38">
        <f t="shared" si="56"/>
        <v>0</v>
      </c>
      <c r="AG104" s="38">
        <f t="shared" si="57"/>
        <v>0</v>
      </c>
      <c r="AH104" s="87">
        <f t="shared" si="58"/>
        <v>0</v>
      </c>
      <c r="AI104" s="69"/>
      <c r="AJ104" s="39">
        <f t="shared" si="59"/>
        <v>0</v>
      </c>
      <c r="AK104" s="106"/>
      <c r="AL104" s="91"/>
      <c r="AM104" s="107"/>
      <c r="AN104" s="106"/>
      <c r="AO104" s="91"/>
      <c r="AP104" s="107"/>
      <c r="AQ104" s="106"/>
      <c r="AR104" s="91"/>
      <c r="AS104" s="107"/>
      <c r="AT104" s="106"/>
      <c r="AU104" s="91"/>
      <c r="AV104" s="107"/>
      <c r="AW104" s="106"/>
      <c r="AX104" s="107"/>
      <c r="AY104" s="106"/>
      <c r="AZ104" s="107"/>
      <c r="BA104" s="108"/>
      <c r="BB104" s="106"/>
      <c r="BC104" s="91"/>
      <c r="BD104" s="91"/>
      <c r="BE104" s="91"/>
      <c r="BF104" s="107"/>
      <c r="BG104" s="70"/>
      <c r="BH104" s="61"/>
      <c r="BI104" s="38">
        <f xml:space="preserve">
(P104*(2/3))+
(X104*(1/3))+
(AC104)+
(AH104)+
((AJ104)/(AZ104+'FEDERAL RATES (HIDDEN)'!$C$20))</f>
        <v>0</v>
      </c>
      <c r="BJ104" s="65"/>
      <c r="BK104" s="63">
        <f t="shared" si="72"/>
        <v>0</v>
      </c>
      <c r="BL104" s="88" t="str">
        <f>IF(AND(BH104="CONVENTIONAL",$BI104&gt;='MPLH COMPS'!$B$3,$BI104&lt;='MPLH COMPS'!$C$3),'MPLH COMPS'!$D$3&amp;" - "&amp;'MPLH COMPS'!$E$3,
IF(AND(BH104="CONVENTIONAL",$BI104&gt;='MPLH COMPS'!$B$4,$BI104&lt;='MPLH COMPS'!$C$4),'MPLH COMPS'!$D$4&amp;" - "&amp;'MPLH COMPS'!$E$4,
IF(AND(BH104="CONVENTIONAL",$BI104&gt;='MPLH COMPS'!$B$5,$BI104&lt;='MPLH COMPS'!$C$5),'MPLH COMPS'!$D$5&amp;" - "&amp;'MPLH COMPS'!$E$5,
IF(AND(BH104="CONVENTIONAL",$BI104&gt;='MPLH COMPS'!$B$6,$BI104&lt;='MPLH COMPS'!$C$6),'MPLH COMPS'!$D$6&amp;" - "&amp;'MPLH COMPS'!$E$6,
IF(AND(BH104="CONVENTIONAL",$BI104&gt;='MPLH COMPS'!$B$7,$BI104&lt;='MPLH COMPS'!$C$7),'MPLH COMPS'!$D$7&amp;" - "&amp;'MPLH COMPS'!$E$7,
IF(AND(BH104="CONVENTIONAL",$BI104&gt;='MPLH COMPS'!$B$8,$BI104&lt;='MPLH COMPS'!$C$8),'MPLH COMPS'!$D$8&amp;" - "&amp;'MPLH COMPS'!$E$8,
IF(AND(BH104="CONVENTIONAL",$BI104&gt;='MPLH COMPS'!$B$9,$BI104&lt;='MPLH COMPS'!$C$9),'MPLH COMPS'!$D$9&amp;" - "&amp;'MPLH COMPS'!$E$9,
IF(AND(BH104="CONVENTIONAL",$BI104&gt;='MPLH COMPS'!$B$10,$BI104&lt;='MPLH COMPS'!$C$10),'MPLH COMPS'!$D$10&amp;" - "&amp;'MPLH COMPS'!$E$10,
IF(AND(BH104="CONVENTIONAL",$BI104&gt;='MPLH COMPS'!$B$11,$BI104&lt;='MPLH COMPS'!$C$11),'MPLH COMPS'!$D$11&amp;" - "&amp;'MPLH COMPS'!$E$11,
IF(AND(BH104="CONVENTIONAL",$BI104&gt;='MPLH COMPS'!$B$12,$BI104&lt;='MPLH COMPS'!$C$12),'MPLH COMPS'!$D$12&amp;" - "&amp;'MPLH COMPS'!$E$12,
IF(AND(BH104="CONVENTIONAL",$BI104&gt;='MPLH COMPS'!$B$13,$BI104&lt;='MPLH COMPS'!$C$13),'MPLH COMPS'!$D$13&amp;" - "&amp;'MPLH COMPS'!$E$13,
IF(AND(BH104="CONVENIENCE",$BI104&gt;='MPLH COMPS'!$B$3,$BI104&lt;='MPLH COMPS'!$C$3),'MPLH COMPS'!$F$3&amp;" - "&amp;'MPLH COMPS'!$G$3,
IF(AND(BH104="CONVENIENCE",$BI104&gt;='MPLH COMPS'!$B$4,$BI104&lt;='MPLH COMPS'!$C$4),'MPLH COMPS'!$F$4&amp;" - "&amp;'MPLH COMPS'!$G$4,
IF(AND(BH104="CONVENIENCE",$BI104&gt;='MPLH COMPS'!$B$5,$BI104&lt;='MPLH COMPS'!$C$5),'MPLH COMPS'!$F$5&amp;" - "&amp;'MPLH COMPS'!$G$5,
IF(AND(BH104="CONVENIENCE",$BI104&gt;='MPLH COMPS'!$B$6,$BI104&lt;='MPLH COMPS'!$C$6),'MPLH COMPS'!$F$6&amp;" - "&amp;'MPLH COMPS'!$G$6,
IF(AND(BH104="CONVENIENCE",$BI104&gt;='MPLH COMPS'!$B$7,$BI104&lt;='MPLH COMPS'!$C$7),'MPLH COMPS'!$F$7&amp;" - "&amp;'MPLH COMPS'!$G$7,
IF(AND(BH104="CONVENIENCE",$BI104&gt;='MPLH COMPS'!$B$8,$BI104&lt;='MPLH COMPS'!$C$8),'MPLH COMPS'!$F$8&amp;" - "&amp;'MPLH COMPS'!$G$8,
IF(AND(BH104="CONVENIENCE",$BI104&gt;='MPLH COMPS'!$B$9,$BI104&lt;='MPLH COMPS'!$C$9),'MPLH COMPS'!$F$9&amp;" - "&amp;'MPLH COMPS'!$G$9,
IF(AND(BH104="CONVENIENCE",$BI104&gt;='MPLH COMPS'!$B$10,$BI104&lt;='MPLH COMPS'!$C$10),'MPLH COMPS'!$F$10&amp;" - "&amp;'MPLH COMPS'!$G$10,
IF(AND(BH104="CONVENIENCE",$BI104&gt;='MPLH COMPS'!$B$11,$BI104&lt;='MPLH COMPS'!$C$11),'MPLH COMPS'!$F$11&amp;" - "&amp;'MPLH COMPS'!$G$11,
IF(AND(BH104="CONVENIENCE",$BI104&gt;='MPLH COMPS'!$B$12,$BI104&lt;='MPLH COMPS'!$C$12),'MPLH COMPS'!$F$12&amp;" - "&amp;'MPLH COMPS'!$G$12,
IF(AND(BH104="CONVENIENCE",$BI104&gt;='MPLH COMPS'!$B$13,$BI104&lt;='MPLH COMPS'!$C$13),'MPLH COMPS'!$F$13&amp;" - "&amp;'MPLH COMPS'!$G$13,
""))))))))))))))))))))))</f>
        <v/>
      </c>
      <c r="BM104" s="31"/>
      <c r="BN104" s="113"/>
      <c r="BO104" s="115">
        <f t="shared" si="60"/>
        <v>0</v>
      </c>
      <c r="BP104" s="117">
        <f t="shared" si="61"/>
        <v>0</v>
      </c>
      <c r="BQ104" s="117">
        <f t="shared" si="62"/>
        <v>0</v>
      </c>
      <c r="BR104" s="116">
        <f t="shared" si="63"/>
        <v>0</v>
      </c>
      <c r="BS104" s="115">
        <f t="shared" si="64"/>
        <v>0</v>
      </c>
      <c r="BT104" s="117">
        <f t="shared" si="65"/>
        <v>0</v>
      </c>
      <c r="BU104" s="116">
        <f t="shared" si="66"/>
        <v>0</v>
      </c>
      <c r="BV104" s="115">
        <f t="shared" si="67"/>
        <v>0</v>
      </c>
      <c r="BW104" s="117">
        <f t="shared" si="68"/>
        <v>0</v>
      </c>
      <c r="BX104" s="116">
        <f t="shared" si="69"/>
        <v>0</v>
      </c>
      <c r="BY104" s="118">
        <f t="shared" si="73"/>
        <v>0</v>
      </c>
    </row>
    <row r="105" spans="1:77" ht="20.75" customHeight="1" x14ac:dyDescent="0.2">
      <c r="A105" s="74" t="s">
        <v>175</v>
      </c>
      <c r="B105" s="120" t="b">
        <v>0</v>
      </c>
      <c r="C105" s="75"/>
      <c r="D105" s="159">
        <f t="shared" si="70"/>
        <v>0</v>
      </c>
      <c r="E105" s="96"/>
      <c r="F105" s="76"/>
      <c r="G105" s="77"/>
      <c r="H105" s="77"/>
      <c r="I105" s="39">
        <f t="shared" si="71"/>
        <v>0</v>
      </c>
      <c r="J105" s="98">
        <f>IF($F105=0,0,IF($B105=FALSE,ROUND($F105/$I105,4),
IF(AND($B105=TRUE,C105=0,ROUND($F105/$I105,4)&gt;=0.4),MIN(1,ROUND(($F105/$I105)*'FEDERAL RATES (HIDDEN)'!$C$2,4)),
IF(AND($B105=TRUE,C105=0,ROUND($F105/$I105,4)&lt;0.4),ROUND($F105/$I105,4),
IF(ROUND((SUMIFS($F:$F,$B:$B,TRUE,$C:$C,$C105)/SUMIFS($I:$I,$B:$B,TRUE,$C:$C,$C105)),4)&gt;=0.4,
MIN(1,ROUND((SUMIFS($F:$F,$B:$B,TRUE,$C:$C,$C105)/SUMIFS($I:$I,$B:$B,TRUE,$C:$C,$C105))*'FEDERAL RATES (HIDDEN)'!$C$2,4)),
ROUND((SUMIFS($F:$F,$B:$B,TRUE,$C:$C,$C105)/SUMIFS($I:$I,$B:$B,TRUE,$C:$C,$C105)),4))))))</f>
        <v>0</v>
      </c>
      <c r="K105" s="89">
        <f t="shared" si="41"/>
        <v>0</v>
      </c>
      <c r="L105" s="99">
        <f t="shared" si="42"/>
        <v>0</v>
      </c>
      <c r="M105" s="68">
        <v>1</v>
      </c>
      <c r="N105" s="87">
        <f t="shared" si="74"/>
        <v>0</v>
      </c>
      <c r="O105" s="68"/>
      <c r="P105" s="38">
        <f t="shared" si="43"/>
        <v>0</v>
      </c>
      <c r="Q105" s="38">
        <f t="shared" si="44"/>
        <v>0</v>
      </c>
      <c r="R105" s="38">
        <f t="shared" si="45"/>
        <v>0</v>
      </c>
      <c r="S105" s="87">
        <f t="shared" si="46"/>
        <v>0</v>
      </c>
      <c r="T105" s="69"/>
      <c r="U105" s="38">
        <f t="shared" si="47"/>
        <v>0</v>
      </c>
      <c r="V105" s="38">
        <f t="shared" si="48"/>
        <v>0</v>
      </c>
      <c r="W105" s="38">
        <f t="shared" si="49"/>
        <v>0</v>
      </c>
      <c r="X105" s="87">
        <f t="shared" si="50"/>
        <v>0</v>
      </c>
      <c r="Y105" s="69"/>
      <c r="Z105" s="38">
        <f t="shared" si="51"/>
        <v>0</v>
      </c>
      <c r="AA105" s="38">
        <f t="shared" si="52"/>
        <v>0</v>
      </c>
      <c r="AB105" s="38">
        <f t="shared" si="53"/>
        <v>0</v>
      </c>
      <c r="AC105" s="87">
        <f t="shared" si="54"/>
        <v>0</v>
      </c>
      <c r="AD105" s="69"/>
      <c r="AE105" s="38">
        <f t="shared" si="55"/>
        <v>0</v>
      </c>
      <c r="AF105" s="38">
        <f t="shared" si="56"/>
        <v>0</v>
      </c>
      <c r="AG105" s="38">
        <f t="shared" si="57"/>
        <v>0</v>
      </c>
      <c r="AH105" s="87">
        <f t="shared" si="58"/>
        <v>0</v>
      </c>
      <c r="AI105" s="69"/>
      <c r="AJ105" s="39">
        <f t="shared" si="59"/>
        <v>0</v>
      </c>
      <c r="AK105" s="106"/>
      <c r="AL105" s="91"/>
      <c r="AM105" s="107"/>
      <c r="AN105" s="106"/>
      <c r="AO105" s="91"/>
      <c r="AP105" s="107"/>
      <c r="AQ105" s="106"/>
      <c r="AR105" s="91"/>
      <c r="AS105" s="107"/>
      <c r="AT105" s="106"/>
      <c r="AU105" s="91"/>
      <c r="AV105" s="107"/>
      <c r="AW105" s="106"/>
      <c r="AX105" s="107"/>
      <c r="AY105" s="106"/>
      <c r="AZ105" s="107"/>
      <c r="BA105" s="108"/>
      <c r="BB105" s="106"/>
      <c r="BC105" s="91"/>
      <c r="BD105" s="91"/>
      <c r="BE105" s="91"/>
      <c r="BF105" s="107"/>
      <c r="BG105" s="70"/>
      <c r="BH105" s="61"/>
      <c r="BI105" s="38">
        <f xml:space="preserve">
(P105*(2/3))+
(X105*(1/3))+
(AC105)+
(AH105)+
((AJ105)/(AZ105+'FEDERAL RATES (HIDDEN)'!$C$20))</f>
        <v>0</v>
      </c>
      <c r="BJ105" s="65"/>
      <c r="BK105" s="63">
        <f t="shared" si="72"/>
        <v>0</v>
      </c>
      <c r="BL105" s="88" t="str">
        <f>IF(AND(BH105="CONVENTIONAL",$BI105&gt;='MPLH COMPS'!$B$3,$BI105&lt;='MPLH COMPS'!$C$3),'MPLH COMPS'!$D$3&amp;" - "&amp;'MPLH COMPS'!$E$3,
IF(AND(BH105="CONVENTIONAL",$BI105&gt;='MPLH COMPS'!$B$4,$BI105&lt;='MPLH COMPS'!$C$4),'MPLH COMPS'!$D$4&amp;" - "&amp;'MPLH COMPS'!$E$4,
IF(AND(BH105="CONVENTIONAL",$BI105&gt;='MPLH COMPS'!$B$5,$BI105&lt;='MPLH COMPS'!$C$5),'MPLH COMPS'!$D$5&amp;" - "&amp;'MPLH COMPS'!$E$5,
IF(AND(BH105="CONVENTIONAL",$BI105&gt;='MPLH COMPS'!$B$6,$BI105&lt;='MPLH COMPS'!$C$6),'MPLH COMPS'!$D$6&amp;" - "&amp;'MPLH COMPS'!$E$6,
IF(AND(BH105="CONVENTIONAL",$BI105&gt;='MPLH COMPS'!$B$7,$BI105&lt;='MPLH COMPS'!$C$7),'MPLH COMPS'!$D$7&amp;" - "&amp;'MPLH COMPS'!$E$7,
IF(AND(BH105="CONVENTIONAL",$BI105&gt;='MPLH COMPS'!$B$8,$BI105&lt;='MPLH COMPS'!$C$8),'MPLH COMPS'!$D$8&amp;" - "&amp;'MPLH COMPS'!$E$8,
IF(AND(BH105="CONVENTIONAL",$BI105&gt;='MPLH COMPS'!$B$9,$BI105&lt;='MPLH COMPS'!$C$9),'MPLH COMPS'!$D$9&amp;" - "&amp;'MPLH COMPS'!$E$9,
IF(AND(BH105="CONVENTIONAL",$BI105&gt;='MPLH COMPS'!$B$10,$BI105&lt;='MPLH COMPS'!$C$10),'MPLH COMPS'!$D$10&amp;" - "&amp;'MPLH COMPS'!$E$10,
IF(AND(BH105="CONVENTIONAL",$BI105&gt;='MPLH COMPS'!$B$11,$BI105&lt;='MPLH COMPS'!$C$11),'MPLH COMPS'!$D$11&amp;" - "&amp;'MPLH COMPS'!$E$11,
IF(AND(BH105="CONVENTIONAL",$BI105&gt;='MPLH COMPS'!$B$12,$BI105&lt;='MPLH COMPS'!$C$12),'MPLH COMPS'!$D$12&amp;" - "&amp;'MPLH COMPS'!$E$12,
IF(AND(BH105="CONVENTIONAL",$BI105&gt;='MPLH COMPS'!$B$13,$BI105&lt;='MPLH COMPS'!$C$13),'MPLH COMPS'!$D$13&amp;" - "&amp;'MPLH COMPS'!$E$13,
IF(AND(BH105="CONVENIENCE",$BI105&gt;='MPLH COMPS'!$B$3,$BI105&lt;='MPLH COMPS'!$C$3),'MPLH COMPS'!$F$3&amp;" - "&amp;'MPLH COMPS'!$G$3,
IF(AND(BH105="CONVENIENCE",$BI105&gt;='MPLH COMPS'!$B$4,$BI105&lt;='MPLH COMPS'!$C$4),'MPLH COMPS'!$F$4&amp;" - "&amp;'MPLH COMPS'!$G$4,
IF(AND(BH105="CONVENIENCE",$BI105&gt;='MPLH COMPS'!$B$5,$BI105&lt;='MPLH COMPS'!$C$5),'MPLH COMPS'!$F$5&amp;" - "&amp;'MPLH COMPS'!$G$5,
IF(AND(BH105="CONVENIENCE",$BI105&gt;='MPLH COMPS'!$B$6,$BI105&lt;='MPLH COMPS'!$C$6),'MPLH COMPS'!$F$6&amp;" - "&amp;'MPLH COMPS'!$G$6,
IF(AND(BH105="CONVENIENCE",$BI105&gt;='MPLH COMPS'!$B$7,$BI105&lt;='MPLH COMPS'!$C$7),'MPLH COMPS'!$F$7&amp;" - "&amp;'MPLH COMPS'!$G$7,
IF(AND(BH105="CONVENIENCE",$BI105&gt;='MPLH COMPS'!$B$8,$BI105&lt;='MPLH COMPS'!$C$8),'MPLH COMPS'!$F$8&amp;" - "&amp;'MPLH COMPS'!$G$8,
IF(AND(BH105="CONVENIENCE",$BI105&gt;='MPLH COMPS'!$B$9,$BI105&lt;='MPLH COMPS'!$C$9),'MPLH COMPS'!$F$9&amp;" - "&amp;'MPLH COMPS'!$G$9,
IF(AND(BH105="CONVENIENCE",$BI105&gt;='MPLH COMPS'!$B$10,$BI105&lt;='MPLH COMPS'!$C$10),'MPLH COMPS'!$F$10&amp;" - "&amp;'MPLH COMPS'!$G$10,
IF(AND(BH105="CONVENIENCE",$BI105&gt;='MPLH COMPS'!$B$11,$BI105&lt;='MPLH COMPS'!$C$11),'MPLH COMPS'!$F$11&amp;" - "&amp;'MPLH COMPS'!$G$11,
IF(AND(BH105="CONVENIENCE",$BI105&gt;='MPLH COMPS'!$B$12,$BI105&lt;='MPLH COMPS'!$C$12),'MPLH COMPS'!$F$12&amp;" - "&amp;'MPLH COMPS'!$G$12,
IF(AND(BH105="CONVENIENCE",$BI105&gt;='MPLH COMPS'!$B$13,$BI105&lt;='MPLH COMPS'!$C$13),'MPLH COMPS'!$F$13&amp;" - "&amp;'MPLH COMPS'!$G$13,
""))))))))))))))))))))))</f>
        <v/>
      </c>
      <c r="BM105" s="31"/>
      <c r="BN105" s="113"/>
      <c r="BO105" s="115">
        <f t="shared" si="60"/>
        <v>0</v>
      </c>
      <c r="BP105" s="117">
        <f t="shared" si="61"/>
        <v>0</v>
      </c>
      <c r="BQ105" s="117">
        <f t="shared" si="62"/>
        <v>0</v>
      </c>
      <c r="BR105" s="116">
        <f t="shared" si="63"/>
        <v>0</v>
      </c>
      <c r="BS105" s="115">
        <f t="shared" si="64"/>
        <v>0</v>
      </c>
      <c r="BT105" s="117">
        <f t="shared" si="65"/>
        <v>0</v>
      </c>
      <c r="BU105" s="116">
        <f t="shared" si="66"/>
        <v>0</v>
      </c>
      <c r="BV105" s="115">
        <f t="shared" si="67"/>
        <v>0</v>
      </c>
      <c r="BW105" s="117">
        <f t="shared" si="68"/>
        <v>0</v>
      </c>
      <c r="BX105" s="116">
        <f t="shared" si="69"/>
        <v>0</v>
      </c>
      <c r="BY105" s="118">
        <f t="shared" si="73"/>
        <v>0</v>
      </c>
    </row>
    <row r="106" spans="1:77" ht="20.75" customHeight="1" x14ac:dyDescent="0.2">
      <c r="A106" s="74" t="s">
        <v>176</v>
      </c>
      <c r="B106" s="120" t="b">
        <v>0</v>
      </c>
      <c r="C106" s="75"/>
      <c r="D106" s="159">
        <f t="shared" si="70"/>
        <v>0</v>
      </c>
      <c r="E106" s="96"/>
      <c r="F106" s="76"/>
      <c r="G106" s="77"/>
      <c r="H106" s="77"/>
      <c r="I106" s="39">
        <f t="shared" si="71"/>
        <v>0</v>
      </c>
      <c r="J106" s="98">
        <f>IF($F106=0,0,IF($B106=FALSE,ROUND($F106/$I106,4),
IF(AND($B106=TRUE,C106=0,ROUND($F106/$I106,4)&gt;=0.4),MIN(1,ROUND(($F106/$I106)*'FEDERAL RATES (HIDDEN)'!$C$2,4)),
IF(AND($B106=TRUE,C106=0,ROUND($F106/$I106,4)&lt;0.4),ROUND($F106/$I106,4),
IF(ROUND((SUMIFS($F:$F,$B:$B,TRUE,$C:$C,$C106)/SUMIFS($I:$I,$B:$B,TRUE,$C:$C,$C106)),4)&gt;=0.4,
MIN(1,ROUND((SUMIFS($F:$F,$B:$B,TRUE,$C:$C,$C106)/SUMIFS($I:$I,$B:$B,TRUE,$C:$C,$C106))*'FEDERAL RATES (HIDDEN)'!$C$2,4)),
ROUND((SUMIFS($F:$F,$B:$B,TRUE,$C:$C,$C106)/SUMIFS($I:$I,$B:$B,TRUE,$C:$C,$C106)),4))))))</f>
        <v>0</v>
      </c>
      <c r="K106" s="89">
        <f t="shared" si="41"/>
        <v>0</v>
      </c>
      <c r="L106" s="99">
        <f t="shared" si="42"/>
        <v>0</v>
      </c>
      <c r="M106" s="68">
        <v>1</v>
      </c>
      <c r="N106" s="87">
        <f t="shared" si="74"/>
        <v>0</v>
      </c>
      <c r="O106" s="68"/>
      <c r="P106" s="38">
        <f t="shared" si="43"/>
        <v>0</v>
      </c>
      <c r="Q106" s="38">
        <f t="shared" si="44"/>
        <v>0</v>
      </c>
      <c r="R106" s="38">
        <f t="shared" si="45"/>
        <v>0</v>
      </c>
      <c r="S106" s="87">
        <f t="shared" si="46"/>
        <v>0</v>
      </c>
      <c r="T106" s="69"/>
      <c r="U106" s="38">
        <f t="shared" si="47"/>
        <v>0</v>
      </c>
      <c r="V106" s="38">
        <f t="shared" si="48"/>
        <v>0</v>
      </c>
      <c r="W106" s="38">
        <f t="shared" si="49"/>
        <v>0</v>
      </c>
      <c r="X106" s="87">
        <f t="shared" si="50"/>
        <v>0</v>
      </c>
      <c r="Y106" s="69"/>
      <c r="Z106" s="38">
        <f t="shared" si="51"/>
        <v>0</v>
      </c>
      <c r="AA106" s="38">
        <f t="shared" si="52"/>
        <v>0</v>
      </c>
      <c r="AB106" s="38">
        <f t="shared" si="53"/>
        <v>0</v>
      </c>
      <c r="AC106" s="87">
        <f t="shared" si="54"/>
        <v>0</v>
      </c>
      <c r="AD106" s="69"/>
      <c r="AE106" s="38">
        <f t="shared" si="55"/>
        <v>0</v>
      </c>
      <c r="AF106" s="38">
        <f t="shared" si="56"/>
        <v>0</v>
      </c>
      <c r="AG106" s="38">
        <f t="shared" si="57"/>
        <v>0</v>
      </c>
      <c r="AH106" s="87">
        <f t="shared" si="58"/>
        <v>0</v>
      </c>
      <c r="AI106" s="69"/>
      <c r="AJ106" s="39">
        <f t="shared" si="59"/>
        <v>0</v>
      </c>
      <c r="AK106" s="106"/>
      <c r="AL106" s="91"/>
      <c r="AM106" s="107"/>
      <c r="AN106" s="106"/>
      <c r="AO106" s="91"/>
      <c r="AP106" s="107"/>
      <c r="AQ106" s="106"/>
      <c r="AR106" s="91"/>
      <c r="AS106" s="107"/>
      <c r="AT106" s="106"/>
      <c r="AU106" s="91"/>
      <c r="AV106" s="107"/>
      <c r="AW106" s="106"/>
      <c r="AX106" s="107"/>
      <c r="AY106" s="106"/>
      <c r="AZ106" s="107"/>
      <c r="BA106" s="108"/>
      <c r="BB106" s="106"/>
      <c r="BC106" s="91"/>
      <c r="BD106" s="91"/>
      <c r="BE106" s="91"/>
      <c r="BF106" s="107"/>
      <c r="BG106" s="70"/>
      <c r="BH106" s="61"/>
      <c r="BI106" s="38">
        <f xml:space="preserve">
(P106*(2/3))+
(X106*(1/3))+
(AC106)+
(AH106)+
((AJ106)/(AZ106+'FEDERAL RATES (HIDDEN)'!$C$20))</f>
        <v>0</v>
      </c>
      <c r="BJ106" s="65"/>
      <c r="BK106" s="63">
        <f t="shared" si="72"/>
        <v>0</v>
      </c>
      <c r="BL106" s="88" t="str">
        <f>IF(AND(BH106="CONVENTIONAL",$BI106&gt;='MPLH COMPS'!$B$3,$BI106&lt;='MPLH COMPS'!$C$3),'MPLH COMPS'!$D$3&amp;" - "&amp;'MPLH COMPS'!$E$3,
IF(AND(BH106="CONVENTIONAL",$BI106&gt;='MPLH COMPS'!$B$4,$BI106&lt;='MPLH COMPS'!$C$4),'MPLH COMPS'!$D$4&amp;" - "&amp;'MPLH COMPS'!$E$4,
IF(AND(BH106="CONVENTIONAL",$BI106&gt;='MPLH COMPS'!$B$5,$BI106&lt;='MPLH COMPS'!$C$5),'MPLH COMPS'!$D$5&amp;" - "&amp;'MPLH COMPS'!$E$5,
IF(AND(BH106="CONVENTIONAL",$BI106&gt;='MPLH COMPS'!$B$6,$BI106&lt;='MPLH COMPS'!$C$6),'MPLH COMPS'!$D$6&amp;" - "&amp;'MPLH COMPS'!$E$6,
IF(AND(BH106="CONVENTIONAL",$BI106&gt;='MPLH COMPS'!$B$7,$BI106&lt;='MPLH COMPS'!$C$7),'MPLH COMPS'!$D$7&amp;" - "&amp;'MPLH COMPS'!$E$7,
IF(AND(BH106="CONVENTIONAL",$BI106&gt;='MPLH COMPS'!$B$8,$BI106&lt;='MPLH COMPS'!$C$8),'MPLH COMPS'!$D$8&amp;" - "&amp;'MPLH COMPS'!$E$8,
IF(AND(BH106="CONVENTIONAL",$BI106&gt;='MPLH COMPS'!$B$9,$BI106&lt;='MPLH COMPS'!$C$9),'MPLH COMPS'!$D$9&amp;" - "&amp;'MPLH COMPS'!$E$9,
IF(AND(BH106="CONVENTIONAL",$BI106&gt;='MPLH COMPS'!$B$10,$BI106&lt;='MPLH COMPS'!$C$10),'MPLH COMPS'!$D$10&amp;" - "&amp;'MPLH COMPS'!$E$10,
IF(AND(BH106="CONVENTIONAL",$BI106&gt;='MPLH COMPS'!$B$11,$BI106&lt;='MPLH COMPS'!$C$11),'MPLH COMPS'!$D$11&amp;" - "&amp;'MPLH COMPS'!$E$11,
IF(AND(BH106="CONVENTIONAL",$BI106&gt;='MPLH COMPS'!$B$12,$BI106&lt;='MPLH COMPS'!$C$12),'MPLH COMPS'!$D$12&amp;" - "&amp;'MPLH COMPS'!$E$12,
IF(AND(BH106="CONVENTIONAL",$BI106&gt;='MPLH COMPS'!$B$13,$BI106&lt;='MPLH COMPS'!$C$13),'MPLH COMPS'!$D$13&amp;" - "&amp;'MPLH COMPS'!$E$13,
IF(AND(BH106="CONVENIENCE",$BI106&gt;='MPLH COMPS'!$B$3,$BI106&lt;='MPLH COMPS'!$C$3),'MPLH COMPS'!$F$3&amp;" - "&amp;'MPLH COMPS'!$G$3,
IF(AND(BH106="CONVENIENCE",$BI106&gt;='MPLH COMPS'!$B$4,$BI106&lt;='MPLH COMPS'!$C$4),'MPLH COMPS'!$F$4&amp;" - "&amp;'MPLH COMPS'!$G$4,
IF(AND(BH106="CONVENIENCE",$BI106&gt;='MPLH COMPS'!$B$5,$BI106&lt;='MPLH COMPS'!$C$5),'MPLH COMPS'!$F$5&amp;" - "&amp;'MPLH COMPS'!$G$5,
IF(AND(BH106="CONVENIENCE",$BI106&gt;='MPLH COMPS'!$B$6,$BI106&lt;='MPLH COMPS'!$C$6),'MPLH COMPS'!$F$6&amp;" - "&amp;'MPLH COMPS'!$G$6,
IF(AND(BH106="CONVENIENCE",$BI106&gt;='MPLH COMPS'!$B$7,$BI106&lt;='MPLH COMPS'!$C$7),'MPLH COMPS'!$F$7&amp;" - "&amp;'MPLH COMPS'!$G$7,
IF(AND(BH106="CONVENIENCE",$BI106&gt;='MPLH COMPS'!$B$8,$BI106&lt;='MPLH COMPS'!$C$8),'MPLH COMPS'!$F$8&amp;" - "&amp;'MPLH COMPS'!$G$8,
IF(AND(BH106="CONVENIENCE",$BI106&gt;='MPLH COMPS'!$B$9,$BI106&lt;='MPLH COMPS'!$C$9),'MPLH COMPS'!$F$9&amp;" - "&amp;'MPLH COMPS'!$G$9,
IF(AND(BH106="CONVENIENCE",$BI106&gt;='MPLH COMPS'!$B$10,$BI106&lt;='MPLH COMPS'!$C$10),'MPLH COMPS'!$F$10&amp;" - "&amp;'MPLH COMPS'!$G$10,
IF(AND(BH106="CONVENIENCE",$BI106&gt;='MPLH COMPS'!$B$11,$BI106&lt;='MPLH COMPS'!$C$11),'MPLH COMPS'!$F$11&amp;" - "&amp;'MPLH COMPS'!$G$11,
IF(AND(BH106="CONVENIENCE",$BI106&gt;='MPLH COMPS'!$B$12,$BI106&lt;='MPLH COMPS'!$C$12),'MPLH COMPS'!$F$12&amp;" - "&amp;'MPLH COMPS'!$G$12,
IF(AND(BH106="CONVENIENCE",$BI106&gt;='MPLH COMPS'!$B$13,$BI106&lt;='MPLH COMPS'!$C$13),'MPLH COMPS'!$F$13&amp;" - "&amp;'MPLH COMPS'!$G$13,
""))))))))))))))))))))))</f>
        <v/>
      </c>
      <c r="BM106" s="31"/>
      <c r="BN106" s="113"/>
      <c r="BO106" s="115">
        <f t="shared" si="60"/>
        <v>0</v>
      </c>
      <c r="BP106" s="117">
        <f t="shared" si="61"/>
        <v>0</v>
      </c>
      <c r="BQ106" s="117">
        <f t="shared" si="62"/>
        <v>0</v>
      </c>
      <c r="BR106" s="116">
        <f t="shared" si="63"/>
        <v>0</v>
      </c>
      <c r="BS106" s="115">
        <f t="shared" si="64"/>
        <v>0</v>
      </c>
      <c r="BT106" s="117">
        <f t="shared" si="65"/>
        <v>0</v>
      </c>
      <c r="BU106" s="116">
        <f t="shared" si="66"/>
        <v>0</v>
      </c>
      <c r="BV106" s="115">
        <f t="shared" si="67"/>
        <v>0</v>
      </c>
      <c r="BW106" s="117">
        <f t="shared" si="68"/>
        <v>0</v>
      </c>
      <c r="BX106" s="116">
        <f t="shared" si="69"/>
        <v>0</v>
      </c>
      <c r="BY106" s="118">
        <f t="shared" si="73"/>
        <v>0</v>
      </c>
    </row>
    <row r="107" spans="1:77" ht="20.75" customHeight="1" x14ac:dyDescent="0.2">
      <c r="A107" s="74" t="s">
        <v>177</v>
      </c>
      <c r="B107" s="120" t="b">
        <v>0</v>
      </c>
      <c r="C107" s="75"/>
      <c r="D107" s="159">
        <f t="shared" si="70"/>
        <v>0</v>
      </c>
      <c r="E107" s="96"/>
      <c r="F107" s="76"/>
      <c r="G107" s="77"/>
      <c r="H107" s="77"/>
      <c r="I107" s="39">
        <f t="shared" si="71"/>
        <v>0</v>
      </c>
      <c r="J107" s="98">
        <f>IF($F107=0,0,IF($B107=FALSE,ROUND($F107/$I107,4),
IF(AND($B107=TRUE,C107=0,ROUND($F107/$I107,4)&gt;=0.4),MIN(1,ROUND(($F107/$I107)*'FEDERAL RATES (HIDDEN)'!$C$2,4)),
IF(AND($B107=TRUE,C107=0,ROUND($F107/$I107,4)&lt;0.4),ROUND($F107/$I107,4),
IF(ROUND((SUMIFS($F:$F,$B:$B,TRUE,$C:$C,$C107)/SUMIFS($I:$I,$B:$B,TRUE,$C:$C,$C107)),4)&gt;=0.4,
MIN(1,ROUND((SUMIFS($F:$F,$B:$B,TRUE,$C:$C,$C107)/SUMIFS($I:$I,$B:$B,TRUE,$C:$C,$C107))*'FEDERAL RATES (HIDDEN)'!$C$2,4)),
ROUND((SUMIFS($F:$F,$B:$B,TRUE,$C:$C,$C107)/SUMIFS($I:$I,$B:$B,TRUE,$C:$C,$C107)),4))))))</f>
        <v>0</v>
      </c>
      <c r="K107" s="89">
        <f t="shared" si="41"/>
        <v>0</v>
      </c>
      <c r="L107" s="99">
        <f t="shared" si="42"/>
        <v>0</v>
      </c>
      <c r="M107" s="68">
        <v>1</v>
      </c>
      <c r="N107" s="87">
        <f t="shared" si="74"/>
        <v>0</v>
      </c>
      <c r="O107" s="68"/>
      <c r="P107" s="38">
        <f t="shared" si="43"/>
        <v>0</v>
      </c>
      <c r="Q107" s="38">
        <f t="shared" si="44"/>
        <v>0</v>
      </c>
      <c r="R107" s="38">
        <f t="shared" si="45"/>
        <v>0</v>
      </c>
      <c r="S107" s="87">
        <f t="shared" si="46"/>
        <v>0</v>
      </c>
      <c r="T107" s="69"/>
      <c r="U107" s="38">
        <f t="shared" si="47"/>
        <v>0</v>
      </c>
      <c r="V107" s="38">
        <f t="shared" si="48"/>
        <v>0</v>
      </c>
      <c r="W107" s="38">
        <f t="shared" si="49"/>
        <v>0</v>
      </c>
      <c r="X107" s="87">
        <f t="shared" si="50"/>
        <v>0</v>
      </c>
      <c r="Y107" s="69"/>
      <c r="Z107" s="38">
        <f t="shared" si="51"/>
        <v>0</v>
      </c>
      <c r="AA107" s="38">
        <f t="shared" si="52"/>
        <v>0</v>
      </c>
      <c r="AB107" s="38">
        <f t="shared" si="53"/>
        <v>0</v>
      </c>
      <c r="AC107" s="87">
        <f t="shared" si="54"/>
        <v>0</v>
      </c>
      <c r="AD107" s="69"/>
      <c r="AE107" s="38">
        <f t="shared" si="55"/>
        <v>0</v>
      </c>
      <c r="AF107" s="38">
        <f t="shared" si="56"/>
        <v>0</v>
      </c>
      <c r="AG107" s="38">
        <f t="shared" si="57"/>
        <v>0</v>
      </c>
      <c r="AH107" s="87">
        <f t="shared" si="58"/>
        <v>0</v>
      </c>
      <c r="AI107" s="69"/>
      <c r="AJ107" s="39">
        <f t="shared" si="59"/>
        <v>0</v>
      </c>
      <c r="AK107" s="106"/>
      <c r="AL107" s="91"/>
      <c r="AM107" s="107"/>
      <c r="AN107" s="106"/>
      <c r="AO107" s="91"/>
      <c r="AP107" s="107"/>
      <c r="AQ107" s="106"/>
      <c r="AR107" s="91"/>
      <c r="AS107" s="107"/>
      <c r="AT107" s="106"/>
      <c r="AU107" s="91"/>
      <c r="AV107" s="107"/>
      <c r="AW107" s="106"/>
      <c r="AX107" s="107"/>
      <c r="AY107" s="106"/>
      <c r="AZ107" s="107"/>
      <c r="BA107" s="108"/>
      <c r="BB107" s="106"/>
      <c r="BC107" s="91"/>
      <c r="BD107" s="91"/>
      <c r="BE107" s="91"/>
      <c r="BF107" s="107"/>
      <c r="BG107" s="70"/>
      <c r="BH107" s="61"/>
      <c r="BI107" s="38">
        <f xml:space="preserve">
(P107*(2/3))+
(X107*(1/3))+
(AC107)+
(AH107)+
((AJ107)/(AZ107+'FEDERAL RATES (HIDDEN)'!$C$20))</f>
        <v>0</v>
      </c>
      <c r="BJ107" s="65"/>
      <c r="BK107" s="63">
        <f t="shared" si="72"/>
        <v>0</v>
      </c>
      <c r="BL107" s="88" t="str">
        <f>IF(AND(BH107="CONVENTIONAL",$BI107&gt;='MPLH COMPS'!$B$3,$BI107&lt;='MPLH COMPS'!$C$3),'MPLH COMPS'!$D$3&amp;" - "&amp;'MPLH COMPS'!$E$3,
IF(AND(BH107="CONVENTIONAL",$BI107&gt;='MPLH COMPS'!$B$4,$BI107&lt;='MPLH COMPS'!$C$4),'MPLH COMPS'!$D$4&amp;" - "&amp;'MPLH COMPS'!$E$4,
IF(AND(BH107="CONVENTIONAL",$BI107&gt;='MPLH COMPS'!$B$5,$BI107&lt;='MPLH COMPS'!$C$5),'MPLH COMPS'!$D$5&amp;" - "&amp;'MPLH COMPS'!$E$5,
IF(AND(BH107="CONVENTIONAL",$BI107&gt;='MPLH COMPS'!$B$6,$BI107&lt;='MPLH COMPS'!$C$6),'MPLH COMPS'!$D$6&amp;" - "&amp;'MPLH COMPS'!$E$6,
IF(AND(BH107="CONVENTIONAL",$BI107&gt;='MPLH COMPS'!$B$7,$BI107&lt;='MPLH COMPS'!$C$7),'MPLH COMPS'!$D$7&amp;" - "&amp;'MPLH COMPS'!$E$7,
IF(AND(BH107="CONVENTIONAL",$BI107&gt;='MPLH COMPS'!$B$8,$BI107&lt;='MPLH COMPS'!$C$8),'MPLH COMPS'!$D$8&amp;" - "&amp;'MPLH COMPS'!$E$8,
IF(AND(BH107="CONVENTIONAL",$BI107&gt;='MPLH COMPS'!$B$9,$BI107&lt;='MPLH COMPS'!$C$9),'MPLH COMPS'!$D$9&amp;" - "&amp;'MPLH COMPS'!$E$9,
IF(AND(BH107="CONVENTIONAL",$BI107&gt;='MPLH COMPS'!$B$10,$BI107&lt;='MPLH COMPS'!$C$10),'MPLH COMPS'!$D$10&amp;" - "&amp;'MPLH COMPS'!$E$10,
IF(AND(BH107="CONVENTIONAL",$BI107&gt;='MPLH COMPS'!$B$11,$BI107&lt;='MPLH COMPS'!$C$11),'MPLH COMPS'!$D$11&amp;" - "&amp;'MPLH COMPS'!$E$11,
IF(AND(BH107="CONVENTIONAL",$BI107&gt;='MPLH COMPS'!$B$12,$BI107&lt;='MPLH COMPS'!$C$12),'MPLH COMPS'!$D$12&amp;" - "&amp;'MPLH COMPS'!$E$12,
IF(AND(BH107="CONVENTIONAL",$BI107&gt;='MPLH COMPS'!$B$13,$BI107&lt;='MPLH COMPS'!$C$13),'MPLH COMPS'!$D$13&amp;" - "&amp;'MPLH COMPS'!$E$13,
IF(AND(BH107="CONVENIENCE",$BI107&gt;='MPLH COMPS'!$B$3,$BI107&lt;='MPLH COMPS'!$C$3),'MPLH COMPS'!$F$3&amp;" - "&amp;'MPLH COMPS'!$G$3,
IF(AND(BH107="CONVENIENCE",$BI107&gt;='MPLH COMPS'!$B$4,$BI107&lt;='MPLH COMPS'!$C$4),'MPLH COMPS'!$F$4&amp;" - "&amp;'MPLH COMPS'!$G$4,
IF(AND(BH107="CONVENIENCE",$BI107&gt;='MPLH COMPS'!$B$5,$BI107&lt;='MPLH COMPS'!$C$5),'MPLH COMPS'!$F$5&amp;" - "&amp;'MPLH COMPS'!$G$5,
IF(AND(BH107="CONVENIENCE",$BI107&gt;='MPLH COMPS'!$B$6,$BI107&lt;='MPLH COMPS'!$C$6),'MPLH COMPS'!$F$6&amp;" - "&amp;'MPLH COMPS'!$G$6,
IF(AND(BH107="CONVENIENCE",$BI107&gt;='MPLH COMPS'!$B$7,$BI107&lt;='MPLH COMPS'!$C$7),'MPLH COMPS'!$F$7&amp;" - "&amp;'MPLH COMPS'!$G$7,
IF(AND(BH107="CONVENIENCE",$BI107&gt;='MPLH COMPS'!$B$8,$BI107&lt;='MPLH COMPS'!$C$8),'MPLH COMPS'!$F$8&amp;" - "&amp;'MPLH COMPS'!$G$8,
IF(AND(BH107="CONVENIENCE",$BI107&gt;='MPLH COMPS'!$B$9,$BI107&lt;='MPLH COMPS'!$C$9),'MPLH COMPS'!$F$9&amp;" - "&amp;'MPLH COMPS'!$G$9,
IF(AND(BH107="CONVENIENCE",$BI107&gt;='MPLH COMPS'!$B$10,$BI107&lt;='MPLH COMPS'!$C$10),'MPLH COMPS'!$F$10&amp;" - "&amp;'MPLH COMPS'!$G$10,
IF(AND(BH107="CONVENIENCE",$BI107&gt;='MPLH COMPS'!$B$11,$BI107&lt;='MPLH COMPS'!$C$11),'MPLH COMPS'!$F$11&amp;" - "&amp;'MPLH COMPS'!$G$11,
IF(AND(BH107="CONVENIENCE",$BI107&gt;='MPLH COMPS'!$B$12,$BI107&lt;='MPLH COMPS'!$C$12),'MPLH COMPS'!$F$12&amp;" - "&amp;'MPLH COMPS'!$G$12,
IF(AND(BH107="CONVENIENCE",$BI107&gt;='MPLH COMPS'!$B$13,$BI107&lt;='MPLH COMPS'!$C$13),'MPLH COMPS'!$F$13&amp;" - "&amp;'MPLH COMPS'!$G$13,
""))))))))))))))))))))))</f>
        <v/>
      </c>
      <c r="BM107" s="31"/>
      <c r="BN107" s="113"/>
      <c r="BO107" s="115">
        <f t="shared" si="60"/>
        <v>0</v>
      </c>
      <c r="BP107" s="117">
        <f t="shared" si="61"/>
        <v>0</v>
      </c>
      <c r="BQ107" s="117">
        <f t="shared" si="62"/>
        <v>0</v>
      </c>
      <c r="BR107" s="116">
        <f t="shared" si="63"/>
        <v>0</v>
      </c>
      <c r="BS107" s="115">
        <f t="shared" si="64"/>
        <v>0</v>
      </c>
      <c r="BT107" s="117">
        <f t="shared" si="65"/>
        <v>0</v>
      </c>
      <c r="BU107" s="116">
        <f t="shared" si="66"/>
        <v>0</v>
      </c>
      <c r="BV107" s="115">
        <f t="shared" si="67"/>
        <v>0</v>
      </c>
      <c r="BW107" s="117">
        <f t="shared" si="68"/>
        <v>0</v>
      </c>
      <c r="BX107" s="116">
        <f t="shared" si="69"/>
        <v>0</v>
      </c>
      <c r="BY107" s="118">
        <f t="shared" si="73"/>
        <v>0</v>
      </c>
    </row>
    <row r="108" spans="1:77" ht="20.75" customHeight="1" x14ac:dyDescent="0.2">
      <c r="A108" s="74" t="s">
        <v>178</v>
      </c>
      <c r="B108" s="120" t="b">
        <v>0</v>
      </c>
      <c r="C108" s="75"/>
      <c r="D108" s="159">
        <f t="shared" si="70"/>
        <v>0</v>
      </c>
      <c r="E108" s="96"/>
      <c r="F108" s="76"/>
      <c r="G108" s="77"/>
      <c r="H108" s="77"/>
      <c r="I108" s="39">
        <f t="shared" si="71"/>
        <v>0</v>
      </c>
      <c r="J108" s="98">
        <f>IF($F108=0,0,IF($B108=FALSE,ROUND($F108/$I108,4),
IF(AND($B108=TRUE,C108=0,ROUND($F108/$I108,4)&gt;=0.4),MIN(1,ROUND(($F108/$I108)*'FEDERAL RATES (HIDDEN)'!$C$2,4)),
IF(AND($B108=TRUE,C108=0,ROUND($F108/$I108,4)&lt;0.4),ROUND($F108/$I108,4),
IF(ROUND((SUMIFS($F:$F,$B:$B,TRUE,$C:$C,$C108)/SUMIFS($I:$I,$B:$B,TRUE,$C:$C,$C108)),4)&gt;=0.4,
MIN(1,ROUND((SUMIFS($F:$F,$B:$B,TRUE,$C:$C,$C108)/SUMIFS($I:$I,$B:$B,TRUE,$C:$C,$C108))*'FEDERAL RATES (HIDDEN)'!$C$2,4)),
ROUND((SUMIFS($F:$F,$B:$B,TRUE,$C:$C,$C108)/SUMIFS($I:$I,$B:$B,TRUE,$C:$C,$C108)),4))))))</f>
        <v>0</v>
      </c>
      <c r="K108" s="89">
        <f t="shared" si="41"/>
        <v>0</v>
      </c>
      <c r="L108" s="99">
        <f t="shared" si="42"/>
        <v>0</v>
      </c>
      <c r="M108" s="68">
        <v>1</v>
      </c>
      <c r="N108" s="87">
        <f t="shared" si="74"/>
        <v>0</v>
      </c>
      <c r="O108" s="68"/>
      <c r="P108" s="38">
        <f t="shared" si="43"/>
        <v>0</v>
      </c>
      <c r="Q108" s="38">
        <f t="shared" si="44"/>
        <v>0</v>
      </c>
      <c r="R108" s="38">
        <f t="shared" si="45"/>
        <v>0</v>
      </c>
      <c r="S108" s="87">
        <f t="shared" si="46"/>
        <v>0</v>
      </c>
      <c r="T108" s="69"/>
      <c r="U108" s="38">
        <f t="shared" si="47"/>
        <v>0</v>
      </c>
      <c r="V108" s="38">
        <f t="shared" si="48"/>
        <v>0</v>
      </c>
      <c r="W108" s="38">
        <f t="shared" si="49"/>
        <v>0</v>
      </c>
      <c r="X108" s="87">
        <f t="shared" si="50"/>
        <v>0</v>
      </c>
      <c r="Y108" s="69"/>
      <c r="Z108" s="38">
        <f t="shared" si="51"/>
        <v>0</v>
      </c>
      <c r="AA108" s="38">
        <f t="shared" si="52"/>
        <v>0</v>
      </c>
      <c r="AB108" s="38">
        <f t="shared" si="53"/>
        <v>0</v>
      </c>
      <c r="AC108" s="87">
        <f t="shared" si="54"/>
        <v>0</v>
      </c>
      <c r="AD108" s="69"/>
      <c r="AE108" s="38">
        <f t="shared" si="55"/>
        <v>0</v>
      </c>
      <c r="AF108" s="38">
        <f t="shared" si="56"/>
        <v>0</v>
      </c>
      <c r="AG108" s="38">
        <f t="shared" si="57"/>
        <v>0</v>
      </c>
      <c r="AH108" s="87">
        <f t="shared" si="58"/>
        <v>0</v>
      </c>
      <c r="AI108" s="69"/>
      <c r="AJ108" s="39">
        <f t="shared" si="59"/>
        <v>0</v>
      </c>
      <c r="AK108" s="106"/>
      <c r="AL108" s="91"/>
      <c r="AM108" s="107"/>
      <c r="AN108" s="106"/>
      <c r="AO108" s="91"/>
      <c r="AP108" s="107"/>
      <c r="AQ108" s="106"/>
      <c r="AR108" s="91"/>
      <c r="AS108" s="107"/>
      <c r="AT108" s="106"/>
      <c r="AU108" s="91"/>
      <c r="AV108" s="107"/>
      <c r="AW108" s="106"/>
      <c r="AX108" s="107"/>
      <c r="AY108" s="106"/>
      <c r="AZ108" s="107"/>
      <c r="BA108" s="108"/>
      <c r="BB108" s="106"/>
      <c r="BC108" s="91"/>
      <c r="BD108" s="91"/>
      <c r="BE108" s="91"/>
      <c r="BF108" s="107"/>
      <c r="BG108" s="70"/>
      <c r="BH108" s="61"/>
      <c r="BI108" s="38">
        <f xml:space="preserve">
(P108*(2/3))+
(X108*(1/3))+
(AC108)+
(AH108)+
((AJ108)/(AZ108+'FEDERAL RATES (HIDDEN)'!$C$20))</f>
        <v>0</v>
      </c>
      <c r="BJ108" s="65"/>
      <c r="BK108" s="63">
        <f t="shared" si="72"/>
        <v>0</v>
      </c>
      <c r="BL108" s="88" t="str">
        <f>IF(AND(BH108="CONVENTIONAL",$BI108&gt;='MPLH COMPS'!$B$3,$BI108&lt;='MPLH COMPS'!$C$3),'MPLH COMPS'!$D$3&amp;" - "&amp;'MPLH COMPS'!$E$3,
IF(AND(BH108="CONVENTIONAL",$BI108&gt;='MPLH COMPS'!$B$4,$BI108&lt;='MPLH COMPS'!$C$4),'MPLH COMPS'!$D$4&amp;" - "&amp;'MPLH COMPS'!$E$4,
IF(AND(BH108="CONVENTIONAL",$BI108&gt;='MPLH COMPS'!$B$5,$BI108&lt;='MPLH COMPS'!$C$5),'MPLH COMPS'!$D$5&amp;" - "&amp;'MPLH COMPS'!$E$5,
IF(AND(BH108="CONVENTIONAL",$BI108&gt;='MPLH COMPS'!$B$6,$BI108&lt;='MPLH COMPS'!$C$6),'MPLH COMPS'!$D$6&amp;" - "&amp;'MPLH COMPS'!$E$6,
IF(AND(BH108="CONVENTIONAL",$BI108&gt;='MPLH COMPS'!$B$7,$BI108&lt;='MPLH COMPS'!$C$7),'MPLH COMPS'!$D$7&amp;" - "&amp;'MPLH COMPS'!$E$7,
IF(AND(BH108="CONVENTIONAL",$BI108&gt;='MPLH COMPS'!$B$8,$BI108&lt;='MPLH COMPS'!$C$8),'MPLH COMPS'!$D$8&amp;" - "&amp;'MPLH COMPS'!$E$8,
IF(AND(BH108="CONVENTIONAL",$BI108&gt;='MPLH COMPS'!$B$9,$BI108&lt;='MPLH COMPS'!$C$9),'MPLH COMPS'!$D$9&amp;" - "&amp;'MPLH COMPS'!$E$9,
IF(AND(BH108="CONVENTIONAL",$BI108&gt;='MPLH COMPS'!$B$10,$BI108&lt;='MPLH COMPS'!$C$10),'MPLH COMPS'!$D$10&amp;" - "&amp;'MPLH COMPS'!$E$10,
IF(AND(BH108="CONVENTIONAL",$BI108&gt;='MPLH COMPS'!$B$11,$BI108&lt;='MPLH COMPS'!$C$11),'MPLH COMPS'!$D$11&amp;" - "&amp;'MPLH COMPS'!$E$11,
IF(AND(BH108="CONVENTIONAL",$BI108&gt;='MPLH COMPS'!$B$12,$BI108&lt;='MPLH COMPS'!$C$12),'MPLH COMPS'!$D$12&amp;" - "&amp;'MPLH COMPS'!$E$12,
IF(AND(BH108="CONVENTIONAL",$BI108&gt;='MPLH COMPS'!$B$13,$BI108&lt;='MPLH COMPS'!$C$13),'MPLH COMPS'!$D$13&amp;" - "&amp;'MPLH COMPS'!$E$13,
IF(AND(BH108="CONVENIENCE",$BI108&gt;='MPLH COMPS'!$B$3,$BI108&lt;='MPLH COMPS'!$C$3),'MPLH COMPS'!$F$3&amp;" - "&amp;'MPLH COMPS'!$G$3,
IF(AND(BH108="CONVENIENCE",$BI108&gt;='MPLH COMPS'!$B$4,$BI108&lt;='MPLH COMPS'!$C$4),'MPLH COMPS'!$F$4&amp;" - "&amp;'MPLH COMPS'!$G$4,
IF(AND(BH108="CONVENIENCE",$BI108&gt;='MPLH COMPS'!$B$5,$BI108&lt;='MPLH COMPS'!$C$5),'MPLH COMPS'!$F$5&amp;" - "&amp;'MPLH COMPS'!$G$5,
IF(AND(BH108="CONVENIENCE",$BI108&gt;='MPLH COMPS'!$B$6,$BI108&lt;='MPLH COMPS'!$C$6),'MPLH COMPS'!$F$6&amp;" - "&amp;'MPLH COMPS'!$G$6,
IF(AND(BH108="CONVENIENCE",$BI108&gt;='MPLH COMPS'!$B$7,$BI108&lt;='MPLH COMPS'!$C$7),'MPLH COMPS'!$F$7&amp;" - "&amp;'MPLH COMPS'!$G$7,
IF(AND(BH108="CONVENIENCE",$BI108&gt;='MPLH COMPS'!$B$8,$BI108&lt;='MPLH COMPS'!$C$8),'MPLH COMPS'!$F$8&amp;" - "&amp;'MPLH COMPS'!$G$8,
IF(AND(BH108="CONVENIENCE",$BI108&gt;='MPLH COMPS'!$B$9,$BI108&lt;='MPLH COMPS'!$C$9),'MPLH COMPS'!$F$9&amp;" - "&amp;'MPLH COMPS'!$G$9,
IF(AND(BH108="CONVENIENCE",$BI108&gt;='MPLH COMPS'!$B$10,$BI108&lt;='MPLH COMPS'!$C$10),'MPLH COMPS'!$F$10&amp;" - "&amp;'MPLH COMPS'!$G$10,
IF(AND(BH108="CONVENIENCE",$BI108&gt;='MPLH COMPS'!$B$11,$BI108&lt;='MPLH COMPS'!$C$11),'MPLH COMPS'!$F$11&amp;" - "&amp;'MPLH COMPS'!$G$11,
IF(AND(BH108="CONVENIENCE",$BI108&gt;='MPLH COMPS'!$B$12,$BI108&lt;='MPLH COMPS'!$C$12),'MPLH COMPS'!$F$12&amp;" - "&amp;'MPLH COMPS'!$G$12,
IF(AND(BH108="CONVENIENCE",$BI108&gt;='MPLH COMPS'!$B$13,$BI108&lt;='MPLH COMPS'!$C$13),'MPLH COMPS'!$F$13&amp;" - "&amp;'MPLH COMPS'!$G$13,
""))))))))))))))))))))))</f>
        <v/>
      </c>
      <c r="BM108" s="31"/>
      <c r="BN108" s="113"/>
      <c r="BO108" s="115">
        <f t="shared" si="60"/>
        <v>0</v>
      </c>
      <c r="BP108" s="117">
        <f t="shared" si="61"/>
        <v>0</v>
      </c>
      <c r="BQ108" s="117">
        <f t="shared" si="62"/>
        <v>0</v>
      </c>
      <c r="BR108" s="116">
        <f t="shared" si="63"/>
        <v>0</v>
      </c>
      <c r="BS108" s="115">
        <f t="shared" si="64"/>
        <v>0</v>
      </c>
      <c r="BT108" s="117">
        <f t="shared" si="65"/>
        <v>0</v>
      </c>
      <c r="BU108" s="116">
        <f t="shared" si="66"/>
        <v>0</v>
      </c>
      <c r="BV108" s="115">
        <f t="shared" si="67"/>
        <v>0</v>
      </c>
      <c r="BW108" s="117">
        <f t="shared" si="68"/>
        <v>0</v>
      </c>
      <c r="BX108" s="116">
        <f t="shared" si="69"/>
        <v>0</v>
      </c>
      <c r="BY108" s="118">
        <f t="shared" si="73"/>
        <v>0</v>
      </c>
    </row>
    <row r="109" spans="1:77" ht="20.75" customHeight="1" x14ac:dyDescent="0.2">
      <c r="A109" s="74" t="s">
        <v>179</v>
      </c>
      <c r="B109" s="120" t="b">
        <v>0</v>
      </c>
      <c r="C109" s="75"/>
      <c r="D109" s="159">
        <f t="shared" si="70"/>
        <v>0</v>
      </c>
      <c r="E109" s="96"/>
      <c r="F109" s="76"/>
      <c r="G109" s="77"/>
      <c r="H109" s="77"/>
      <c r="I109" s="39">
        <f t="shared" si="71"/>
        <v>0</v>
      </c>
      <c r="J109" s="98">
        <f>IF($F109=0,0,IF($B109=FALSE,ROUND($F109/$I109,4),
IF(AND($B109=TRUE,C109=0,ROUND($F109/$I109,4)&gt;=0.4),MIN(1,ROUND(($F109/$I109)*'FEDERAL RATES (HIDDEN)'!$C$2,4)),
IF(AND($B109=TRUE,C109=0,ROUND($F109/$I109,4)&lt;0.4),ROUND($F109/$I109,4),
IF(ROUND((SUMIFS($F:$F,$B:$B,TRUE,$C:$C,$C109)/SUMIFS($I:$I,$B:$B,TRUE,$C:$C,$C109)),4)&gt;=0.4,
MIN(1,ROUND((SUMIFS($F:$F,$B:$B,TRUE,$C:$C,$C109)/SUMIFS($I:$I,$B:$B,TRUE,$C:$C,$C109))*'FEDERAL RATES (HIDDEN)'!$C$2,4)),
ROUND((SUMIFS($F:$F,$B:$B,TRUE,$C:$C,$C109)/SUMIFS($I:$I,$B:$B,TRUE,$C:$C,$C109)),4))))))</f>
        <v>0</v>
      </c>
      <c r="K109" s="89">
        <f t="shared" si="41"/>
        <v>0</v>
      </c>
      <c r="L109" s="99">
        <f t="shared" si="42"/>
        <v>0</v>
      </c>
      <c r="M109" s="68">
        <v>1</v>
      </c>
      <c r="N109" s="87">
        <f t="shared" si="74"/>
        <v>0</v>
      </c>
      <c r="O109" s="68"/>
      <c r="P109" s="38">
        <f t="shared" si="43"/>
        <v>0</v>
      </c>
      <c r="Q109" s="38">
        <f t="shared" si="44"/>
        <v>0</v>
      </c>
      <c r="R109" s="38">
        <f t="shared" si="45"/>
        <v>0</v>
      </c>
      <c r="S109" s="87">
        <f t="shared" si="46"/>
        <v>0</v>
      </c>
      <c r="T109" s="69"/>
      <c r="U109" s="38">
        <f t="shared" si="47"/>
        <v>0</v>
      </c>
      <c r="V109" s="38">
        <f t="shared" si="48"/>
        <v>0</v>
      </c>
      <c r="W109" s="38">
        <f t="shared" si="49"/>
        <v>0</v>
      </c>
      <c r="X109" s="87">
        <f t="shared" si="50"/>
        <v>0</v>
      </c>
      <c r="Y109" s="69"/>
      <c r="Z109" s="38">
        <f t="shared" si="51"/>
        <v>0</v>
      </c>
      <c r="AA109" s="38">
        <f t="shared" si="52"/>
        <v>0</v>
      </c>
      <c r="AB109" s="38">
        <f t="shared" si="53"/>
        <v>0</v>
      </c>
      <c r="AC109" s="87">
        <f t="shared" si="54"/>
        <v>0</v>
      </c>
      <c r="AD109" s="69"/>
      <c r="AE109" s="38">
        <f t="shared" si="55"/>
        <v>0</v>
      </c>
      <c r="AF109" s="38">
        <f t="shared" si="56"/>
        <v>0</v>
      </c>
      <c r="AG109" s="38">
        <f t="shared" si="57"/>
        <v>0</v>
      </c>
      <c r="AH109" s="87">
        <f t="shared" si="58"/>
        <v>0</v>
      </c>
      <c r="AI109" s="69"/>
      <c r="AJ109" s="39">
        <f t="shared" si="59"/>
        <v>0</v>
      </c>
      <c r="AK109" s="106"/>
      <c r="AL109" s="91"/>
      <c r="AM109" s="107"/>
      <c r="AN109" s="106"/>
      <c r="AO109" s="91"/>
      <c r="AP109" s="107"/>
      <c r="AQ109" s="106"/>
      <c r="AR109" s="91"/>
      <c r="AS109" s="107"/>
      <c r="AT109" s="106"/>
      <c r="AU109" s="91"/>
      <c r="AV109" s="107"/>
      <c r="AW109" s="106"/>
      <c r="AX109" s="107"/>
      <c r="AY109" s="106"/>
      <c r="AZ109" s="107"/>
      <c r="BA109" s="108"/>
      <c r="BB109" s="106"/>
      <c r="BC109" s="91"/>
      <c r="BD109" s="91"/>
      <c r="BE109" s="91"/>
      <c r="BF109" s="107"/>
      <c r="BG109" s="70"/>
      <c r="BH109" s="61"/>
      <c r="BI109" s="38">
        <f xml:space="preserve">
(P109*(2/3))+
(X109*(1/3))+
(AC109)+
(AH109)+
((AJ109)/(AZ109+'FEDERAL RATES (HIDDEN)'!$C$20))</f>
        <v>0</v>
      </c>
      <c r="BJ109" s="65"/>
      <c r="BK109" s="63">
        <f t="shared" si="72"/>
        <v>0</v>
      </c>
      <c r="BL109" s="88" t="str">
        <f>IF(AND(BH109="CONVENTIONAL",$BI109&gt;='MPLH COMPS'!$B$3,$BI109&lt;='MPLH COMPS'!$C$3),'MPLH COMPS'!$D$3&amp;" - "&amp;'MPLH COMPS'!$E$3,
IF(AND(BH109="CONVENTIONAL",$BI109&gt;='MPLH COMPS'!$B$4,$BI109&lt;='MPLH COMPS'!$C$4),'MPLH COMPS'!$D$4&amp;" - "&amp;'MPLH COMPS'!$E$4,
IF(AND(BH109="CONVENTIONAL",$BI109&gt;='MPLH COMPS'!$B$5,$BI109&lt;='MPLH COMPS'!$C$5),'MPLH COMPS'!$D$5&amp;" - "&amp;'MPLH COMPS'!$E$5,
IF(AND(BH109="CONVENTIONAL",$BI109&gt;='MPLH COMPS'!$B$6,$BI109&lt;='MPLH COMPS'!$C$6),'MPLH COMPS'!$D$6&amp;" - "&amp;'MPLH COMPS'!$E$6,
IF(AND(BH109="CONVENTIONAL",$BI109&gt;='MPLH COMPS'!$B$7,$BI109&lt;='MPLH COMPS'!$C$7),'MPLH COMPS'!$D$7&amp;" - "&amp;'MPLH COMPS'!$E$7,
IF(AND(BH109="CONVENTIONAL",$BI109&gt;='MPLH COMPS'!$B$8,$BI109&lt;='MPLH COMPS'!$C$8),'MPLH COMPS'!$D$8&amp;" - "&amp;'MPLH COMPS'!$E$8,
IF(AND(BH109="CONVENTIONAL",$BI109&gt;='MPLH COMPS'!$B$9,$BI109&lt;='MPLH COMPS'!$C$9),'MPLH COMPS'!$D$9&amp;" - "&amp;'MPLH COMPS'!$E$9,
IF(AND(BH109="CONVENTIONAL",$BI109&gt;='MPLH COMPS'!$B$10,$BI109&lt;='MPLH COMPS'!$C$10),'MPLH COMPS'!$D$10&amp;" - "&amp;'MPLH COMPS'!$E$10,
IF(AND(BH109="CONVENTIONAL",$BI109&gt;='MPLH COMPS'!$B$11,$BI109&lt;='MPLH COMPS'!$C$11),'MPLH COMPS'!$D$11&amp;" - "&amp;'MPLH COMPS'!$E$11,
IF(AND(BH109="CONVENTIONAL",$BI109&gt;='MPLH COMPS'!$B$12,$BI109&lt;='MPLH COMPS'!$C$12),'MPLH COMPS'!$D$12&amp;" - "&amp;'MPLH COMPS'!$E$12,
IF(AND(BH109="CONVENTIONAL",$BI109&gt;='MPLH COMPS'!$B$13,$BI109&lt;='MPLH COMPS'!$C$13),'MPLH COMPS'!$D$13&amp;" - "&amp;'MPLH COMPS'!$E$13,
IF(AND(BH109="CONVENIENCE",$BI109&gt;='MPLH COMPS'!$B$3,$BI109&lt;='MPLH COMPS'!$C$3),'MPLH COMPS'!$F$3&amp;" - "&amp;'MPLH COMPS'!$G$3,
IF(AND(BH109="CONVENIENCE",$BI109&gt;='MPLH COMPS'!$B$4,$BI109&lt;='MPLH COMPS'!$C$4),'MPLH COMPS'!$F$4&amp;" - "&amp;'MPLH COMPS'!$G$4,
IF(AND(BH109="CONVENIENCE",$BI109&gt;='MPLH COMPS'!$B$5,$BI109&lt;='MPLH COMPS'!$C$5),'MPLH COMPS'!$F$5&amp;" - "&amp;'MPLH COMPS'!$G$5,
IF(AND(BH109="CONVENIENCE",$BI109&gt;='MPLH COMPS'!$B$6,$BI109&lt;='MPLH COMPS'!$C$6),'MPLH COMPS'!$F$6&amp;" - "&amp;'MPLH COMPS'!$G$6,
IF(AND(BH109="CONVENIENCE",$BI109&gt;='MPLH COMPS'!$B$7,$BI109&lt;='MPLH COMPS'!$C$7),'MPLH COMPS'!$F$7&amp;" - "&amp;'MPLH COMPS'!$G$7,
IF(AND(BH109="CONVENIENCE",$BI109&gt;='MPLH COMPS'!$B$8,$BI109&lt;='MPLH COMPS'!$C$8),'MPLH COMPS'!$F$8&amp;" - "&amp;'MPLH COMPS'!$G$8,
IF(AND(BH109="CONVENIENCE",$BI109&gt;='MPLH COMPS'!$B$9,$BI109&lt;='MPLH COMPS'!$C$9),'MPLH COMPS'!$F$9&amp;" - "&amp;'MPLH COMPS'!$G$9,
IF(AND(BH109="CONVENIENCE",$BI109&gt;='MPLH COMPS'!$B$10,$BI109&lt;='MPLH COMPS'!$C$10),'MPLH COMPS'!$F$10&amp;" - "&amp;'MPLH COMPS'!$G$10,
IF(AND(BH109="CONVENIENCE",$BI109&gt;='MPLH COMPS'!$B$11,$BI109&lt;='MPLH COMPS'!$C$11),'MPLH COMPS'!$F$11&amp;" - "&amp;'MPLH COMPS'!$G$11,
IF(AND(BH109="CONVENIENCE",$BI109&gt;='MPLH COMPS'!$B$12,$BI109&lt;='MPLH COMPS'!$C$12),'MPLH COMPS'!$F$12&amp;" - "&amp;'MPLH COMPS'!$G$12,
IF(AND(BH109="CONVENIENCE",$BI109&gt;='MPLH COMPS'!$B$13,$BI109&lt;='MPLH COMPS'!$C$13),'MPLH COMPS'!$F$13&amp;" - "&amp;'MPLH COMPS'!$G$13,
""))))))))))))))))))))))</f>
        <v/>
      </c>
      <c r="BM109" s="31"/>
      <c r="BN109" s="113"/>
      <c r="BO109" s="115">
        <f t="shared" si="60"/>
        <v>0</v>
      </c>
      <c r="BP109" s="117">
        <f t="shared" si="61"/>
        <v>0</v>
      </c>
      <c r="BQ109" s="117">
        <f t="shared" si="62"/>
        <v>0</v>
      </c>
      <c r="BR109" s="116">
        <f t="shared" si="63"/>
        <v>0</v>
      </c>
      <c r="BS109" s="115">
        <f t="shared" si="64"/>
        <v>0</v>
      </c>
      <c r="BT109" s="117">
        <f t="shared" si="65"/>
        <v>0</v>
      </c>
      <c r="BU109" s="116">
        <f t="shared" si="66"/>
        <v>0</v>
      </c>
      <c r="BV109" s="115">
        <f t="shared" si="67"/>
        <v>0</v>
      </c>
      <c r="BW109" s="117">
        <f t="shared" si="68"/>
        <v>0</v>
      </c>
      <c r="BX109" s="116">
        <f t="shared" si="69"/>
        <v>0</v>
      </c>
      <c r="BY109" s="118">
        <f t="shared" si="73"/>
        <v>0</v>
      </c>
    </row>
    <row r="110" spans="1:77" ht="20.75" customHeight="1" x14ac:dyDescent="0.2">
      <c r="A110" s="74" t="s">
        <v>180</v>
      </c>
      <c r="B110" s="120" t="b">
        <v>0</v>
      </c>
      <c r="C110" s="75"/>
      <c r="D110" s="159">
        <f t="shared" si="70"/>
        <v>0</v>
      </c>
      <c r="E110" s="96"/>
      <c r="F110" s="76"/>
      <c r="G110" s="77"/>
      <c r="H110" s="77"/>
      <c r="I110" s="39">
        <f t="shared" si="71"/>
        <v>0</v>
      </c>
      <c r="J110" s="98">
        <f>IF($F110=0,0,IF($B110=FALSE,ROUND($F110/$I110,4),
IF(AND($B110=TRUE,C110=0,ROUND($F110/$I110,4)&gt;=0.4),MIN(1,ROUND(($F110/$I110)*'FEDERAL RATES (HIDDEN)'!$C$2,4)),
IF(AND($B110=TRUE,C110=0,ROUND($F110/$I110,4)&lt;0.4),ROUND($F110/$I110,4),
IF(ROUND((SUMIFS($F:$F,$B:$B,TRUE,$C:$C,$C110)/SUMIFS($I:$I,$B:$B,TRUE,$C:$C,$C110)),4)&gt;=0.4,
MIN(1,ROUND((SUMIFS($F:$F,$B:$B,TRUE,$C:$C,$C110)/SUMIFS($I:$I,$B:$B,TRUE,$C:$C,$C110))*'FEDERAL RATES (HIDDEN)'!$C$2,4)),
ROUND((SUMIFS($F:$F,$B:$B,TRUE,$C:$C,$C110)/SUMIFS($I:$I,$B:$B,TRUE,$C:$C,$C110)),4))))))</f>
        <v>0</v>
      </c>
      <c r="K110" s="89">
        <f t="shared" si="41"/>
        <v>0</v>
      </c>
      <c r="L110" s="99">
        <f t="shared" si="42"/>
        <v>0</v>
      </c>
      <c r="M110" s="68">
        <v>1</v>
      </c>
      <c r="N110" s="87">
        <f t="shared" si="74"/>
        <v>0</v>
      </c>
      <c r="O110" s="68"/>
      <c r="P110" s="38">
        <f t="shared" si="43"/>
        <v>0</v>
      </c>
      <c r="Q110" s="38">
        <f t="shared" si="44"/>
        <v>0</v>
      </c>
      <c r="R110" s="38">
        <f t="shared" si="45"/>
        <v>0</v>
      </c>
      <c r="S110" s="87">
        <f t="shared" si="46"/>
        <v>0</v>
      </c>
      <c r="T110" s="69"/>
      <c r="U110" s="38">
        <f t="shared" si="47"/>
        <v>0</v>
      </c>
      <c r="V110" s="38">
        <f t="shared" si="48"/>
        <v>0</v>
      </c>
      <c r="W110" s="38">
        <f t="shared" si="49"/>
        <v>0</v>
      </c>
      <c r="X110" s="87">
        <f t="shared" si="50"/>
        <v>0</v>
      </c>
      <c r="Y110" s="69"/>
      <c r="Z110" s="38">
        <f t="shared" si="51"/>
        <v>0</v>
      </c>
      <c r="AA110" s="38">
        <f t="shared" si="52"/>
        <v>0</v>
      </c>
      <c r="AB110" s="38">
        <f t="shared" si="53"/>
        <v>0</v>
      </c>
      <c r="AC110" s="87">
        <f t="shared" si="54"/>
        <v>0</v>
      </c>
      <c r="AD110" s="69"/>
      <c r="AE110" s="38">
        <f t="shared" si="55"/>
        <v>0</v>
      </c>
      <c r="AF110" s="38">
        <f t="shared" si="56"/>
        <v>0</v>
      </c>
      <c r="AG110" s="38">
        <f t="shared" si="57"/>
        <v>0</v>
      </c>
      <c r="AH110" s="87">
        <f t="shared" si="58"/>
        <v>0</v>
      </c>
      <c r="AI110" s="69"/>
      <c r="AJ110" s="39">
        <f t="shared" si="59"/>
        <v>0</v>
      </c>
      <c r="AK110" s="106"/>
      <c r="AL110" s="91"/>
      <c r="AM110" s="107"/>
      <c r="AN110" s="106"/>
      <c r="AO110" s="91"/>
      <c r="AP110" s="107"/>
      <c r="AQ110" s="106"/>
      <c r="AR110" s="91"/>
      <c r="AS110" s="107"/>
      <c r="AT110" s="106"/>
      <c r="AU110" s="91"/>
      <c r="AV110" s="107"/>
      <c r="AW110" s="106"/>
      <c r="AX110" s="107"/>
      <c r="AY110" s="106"/>
      <c r="AZ110" s="107"/>
      <c r="BA110" s="108"/>
      <c r="BB110" s="106"/>
      <c r="BC110" s="91"/>
      <c r="BD110" s="91"/>
      <c r="BE110" s="91"/>
      <c r="BF110" s="107"/>
      <c r="BG110" s="70"/>
      <c r="BH110" s="61"/>
      <c r="BI110" s="38">
        <f xml:space="preserve">
(P110*(2/3))+
(X110*(1/3))+
(AC110)+
(AH110)+
((AJ110)/(AZ110+'FEDERAL RATES (HIDDEN)'!$C$20))</f>
        <v>0</v>
      </c>
      <c r="BJ110" s="65"/>
      <c r="BK110" s="63">
        <f t="shared" si="72"/>
        <v>0</v>
      </c>
      <c r="BL110" s="88" t="str">
        <f>IF(AND(BH110="CONVENTIONAL",$BI110&gt;='MPLH COMPS'!$B$3,$BI110&lt;='MPLH COMPS'!$C$3),'MPLH COMPS'!$D$3&amp;" - "&amp;'MPLH COMPS'!$E$3,
IF(AND(BH110="CONVENTIONAL",$BI110&gt;='MPLH COMPS'!$B$4,$BI110&lt;='MPLH COMPS'!$C$4),'MPLH COMPS'!$D$4&amp;" - "&amp;'MPLH COMPS'!$E$4,
IF(AND(BH110="CONVENTIONAL",$BI110&gt;='MPLH COMPS'!$B$5,$BI110&lt;='MPLH COMPS'!$C$5),'MPLH COMPS'!$D$5&amp;" - "&amp;'MPLH COMPS'!$E$5,
IF(AND(BH110="CONVENTIONAL",$BI110&gt;='MPLH COMPS'!$B$6,$BI110&lt;='MPLH COMPS'!$C$6),'MPLH COMPS'!$D$6&amp;" - "&amp;'MPLH COMPS'!$E$6,
IF(AND(BH110="CONVENTIONAL",$BI110&gt;='MPLH COMPS'!$B$7,$BI110&lt;='MPLH COMPS'!$C$7),'MPLH COMPS'!$D$7&amp;" - "&amp;'MPLH COMPS'!$E$7,
IF(AND(BH110="CONVENTIONAL",$BI110&gt;='MPLH COMPS'!$B$8,$BI110&lt;='MPLH COMPS'!$C$8),'MPLH COMPS'!$D$8&amp;" - "&amp;'MPLH COMPS'!$E$8,
IF(AND(BH110="CONVENTIONAL",$BI110&gt;='MPLH COMPS'!$B$9,$BI110&lt;='MPLH COMPS'!$C$9),'MPLH COMPS'!$D$9&amp;" - "&amp;'MPLH COMPS'!$E$9,
IF(AND(BH110="CONVENTIONAL",$BI110&gt;='MPLH COMPS'!$B$10,$BI110&lt;='MPLH COMPS'!$C$10),'MPLH COMPS'!$D$10&amp;" - "&amp;'MPLH COMPS'!$E$10,
IF(AND(BH110="CONVENTIONAL",$BI110&gt;='MPLH COMPS'!$B$11,$BI110&lt;='MPLH COMPS'!$C$11),'MPLH COMPS'!$D$11&amp;" - "&amp;'MPLH COMPS'!$E$11,
IF(AND(BH110="CONVENTIONAL",$BI110&gt;='MPLH COMPS'!$B$12,$BI110&lt;='MPLH COMPS'!$C$12),'MPLH COMPS'!$D$12&amp;" - "&amp;'MPLH COMPS'!$E$12,
IF(AND(BH110="CONVENTIONAL",$BI110&gt;='MPLH COMPS'!$B$13,$BI110&lt;='MPLH COMPS'!$C$13),'MPLH COMPS'!$D$13&amp;" - "&amp;'MPLH COMPS'!$E$13,
IF(AND(BH110="CONVENIENCE",$BI110&gt;='MPLH COMPS'!$B$3,$BI110&lt;='MPLH COMPS'!$C$3),'MPLH COMPS'!$F$3&amp;" - "&amp;'MPLH COMPS'!$G$3,
IF(AND(BH110="CONVENIENCE",$BI110&gt;='MPLH COMPS'!$B$4,$BI110&lt;='MPLH COMPS'!$C$4),'MPLH COMPS'!$F$4&amp;" - "&amp;'MPLH COMPS'!$G$4,
IF(AND(BH110="CONVENIENCE",$BI110&gt;='MPLH COMPS'!$B$5,$BI110&lt;='MPLH COMPS'!$C$5),'MPLH COMPS'!$F$5&amp;" - "&amp;'MPLH COMPS'!$G$5,
IF(AND(BH110="CONVENIENCE",$BI110&gt;='MPLH COMPS'!$B$6,$BI110&lt;='MPLH COMPS'!$C$6),'MPLH COMPS'!$F$6&amp;" - "&amp;'MPLH COMPS'!$G$6,
IF(AND(BH110="CONVENIENCE",$BI110&gt;='MPLH COMPS'!$B$7,$BI110&lt;='MPLH COMPS'!$C$7),'MPLH COMPS'!$F$7&amp;" - "&amp;'MPLH COMPS'!$G$7,
IF(AND(BH110="CONVENIENCE",$BI110&gt;='MPLH COMPS'!$B$8,$BI110&lt;='MPLH COMPS'!$C$8),'MPLH COMPS'!$F$8&amp;" - "&amp;'MPLH COMPS'!$G$8,
IF(AND(BH110="CONVENIENCE",$BI110&gt;='MPLH COMPS'!$B$9,$BI110&lt;='MPLH COMPS'!$C$9),'MPLH COMPS'!$F$9&amp;" - "&amp;'MPLH COMPS'!$G$9,
IF(AND(BH110="CONVENIENCE",$BI110&gt;='MPLH COMPS'!$B$10,$BI110&lt;='MPLH COMPS'!$C$10),'MPLH COMPS'!$F$10&amp;" - "&amp;'MPLH COMPS'!$G$10,
IF(AND(BH110="CONVENIENCE",$BI110&gt;='MPLH COMPS'!$B$11,$BI110&lt;='MPLH COMPS'!$C$11),'MPLH COMPS'!$F$11&amp;" - "&amp;'MPLH COMPS'!$G$11,
IF(AND(BH110="CONVENIENCE",$BI110&gt;='MPLH COMPS'!$B$12,$BI110&lt;='MPLH COMPS'!$C$12),'MPLH COMPS'!$F$12&amp;" - "&amp;'MPLH COMPS'!$G$12,
IF(AND(BH110="CONVENIENCE",$BI110&gt;='MPLH COMPS'!$B$13,$BI110&lt;='MPLH COMPS'!$C$13),'MPLH COMPS'!$F$13&amp;" - "&amp;'MPLH COMPS'!$G$13,
""))))))))))))))))))))))</f>
        <v/>
      </c>
      <c r="BM110" s="31"/>
      <c r="BN110" s="113"/>
      <c r="BO110" s="115">
        <f t="shared" si="60"/>
        <v>0</v>
      </c>
      <c r="BP110" s="117">
        <f t="shared" si="61"/>
        <v>0</v>
      </c>
      <c r="BQ110" s="117">
        <f t="shared" si="62"/>
        <v>0</v>
      </c>
      <c r="BR110" s="116">
        <f t="shared" si="63"/>
        <v>0</v>
      </c>
      <c r="BS110" s="115">
        <f t="shared" si="64"/>
        <v>0</v>
      </c>
      <c r="BT110" s="117">
        <f t="shared" si="65"/>
        <v>0</v>
      </c>
      <c r="BU110" s="116">
        <f t="shared" si="66"/>
        <v>0</v>
      </c>
      <c r="BV110" s="115">
        <f t="shared" si="67"/>
        <v>0</v>
      </c>
      <c r="BW110" s="117">
        <f t="shared" si="68"/>
        <v>0</v>
      </c>
      <c r="BX110" s="116">
        <f t="shared" si="69"/>
        <v>0</v>
      </c>
      <c r="BY110" s="118">
        <f t="shared" si="73"/>
        <v>0</v>
      </c>
    </row>
    <row r="111" spans="1:77" ht="20.75" customHeight="1" x14ac:dyDescent="0.2">
      <c r="A111" s="74" t="s">
        <v>181</v>
      </c>
      <c r="B111" s="120" t="b">
        <v>0</v>
      </c>
      <c r="C111" s="75"/>
      <c r="D111" s="159">
        <f t="shared" si="70"/>
        <v>0</v>
      </c>
      <c r="E111" s="96"/>
      <c r="F111" s="76"/>
      <c r="G111" s="77"/>
      <c r="H111" s="77"/>
      <c r="I111" s="39">
        <f t="shared" si="71"/>
        <v>0</v>
      </c>
      <c r="J111" s="98">
        <f>IF($F111=0,0,IF($B111=FALSE,ROUND($F111/$I111,4),
IF(AND($B111=TRUE,C111=0,ROUND($F111/$I111,4)&gt;=0.4),MIN(1,ROUND(($F111/$I111)*'FEDERAL RATES (HIDDEN)'!$C$2,4)),
IF(AND($B111=TRUE,C111=0,ROUND($F111/$I111,4)&lt;0.4),ROUND($F111/$I111,4),
IF(ROUND((SUMIFS($F:$F,$B:$B,TRUE,$C:$C,$C111)/SUMIFS($I:$I,$B:$B,TRUE,$C:$C,$C111)),4)&gt;=0.4,
MIN(1,ROUND((SUMIFS($F:$F,$B:$B,TRUE,$C:$C,$C111)/SUMIFS($I:$I,$B:$B,TRUE,$C:$C,$C111))*'FEDERAL RATES (HIDDEN)'!$C$2,4)),
ROUND((SUMIFS($F:$F,$B:$B,TRUE,$C:$C,$C111)/SUMIFS($I:$I,$B:$B,TRUE,$C:$C,$C111)),4))))))</f>
        <v>0</v>
      </c>
      <c r="K111" s="89">
        <f t="shared" si="41"/>
        <v>0</v>
      </c>
      <c r="L111" s="99">
        <f t="shared" si="42"/>
        <v>0</v>
      </c>
      <c r="M111" s="68">
        <v>1</v>
      </c>
      <c r="N111" s="87">
        <f t="shared" si="74"/>
        <v>0</v>
      </c>
      <c r="O111" s="68"/>
      <c r="P111" s="38">
        <f t="shared" si="43"/>
        <v>0</v>
      </c>
      <c r="Q111" s="38">
        <f t="shared" si="44"/>
        <v>0</v>
      </c>
      <c r="R111" s="38">
        <f t="shared" si="45"/>
        <v>0</v>
      </c>
      <c r="S111" s="87">
        <f t="shared" si="46"/>
        <v>0</v>
      </c>
      <c r="T111" s="69"/>
      <c r="U111" s="38">
        <f t="shared" si="47"/>
        <v>0</v>
      </c>
      <c r="V111" s="38">
        <f t="shared" si="48"/>
        <v>0</v>
      </c>
      <c r="W111" s="38">
        <f t="shared" si="49"/>
        <v>0</v>
      </c>
      <c r="X111" s="87">
        <f t="shared" si="50"/>
        <v>0</v>
      </c>
      <c r="Y111" s="69"/>
      <c r="Z111" s="38">
        <f t="shared" si="51"/>
        <v>0</v>
      </c>
      <c r="AA111" s="38">
        <f t="shared" si="52"/>
        <v>0</v>
      </c>
      <c r="AB111" s="38">
        <f t="shared" si="53"/>
        <v>0</v>
      </c>
      <c r="AC111" s="87">
        <f t="shared" si="54"/>
        <v>0</v>
      </c>
      <c r="AD111" s="69"/>
      <c r="AE111" s="38">
        <f t="shared" si="55"/>
        <v>0</v>
      </c>
      <c r="AF111" s="38">
        <f t="shared" si="56"/>
        <v>0</v>
      </c>
      <c r="AG111" s="38">
        <f t="shared" si="57"/>
        <v>0</v>
      </c>
      <c r="AH111" s="87">
        <f t="shared" si="58"/>
        <v>0</v>
      </c>
      <c r="AI111" s="69"/>
      <c r="AJ111" s="39">
        <f t="shared" si="59"/>
        <v>0</v>
      </c>
      <c r="AK111" s="106"/>
      <c r="AL111" s="91"/>
      <c r="AM111" s="107"/>
      <c r="AN111" s="106"/>
      <c r="AO111" s="91"/>
      <c r="AP111" s="107"/>
      <c r="AQ111" s="106"/>
      <c r="AR111" s="91"/>
      <c r="AS111" s="107"/>
      <c r="AT111" s="106"/>
      <c r="AU111" s="91"/>
      <c r="AV111" s="107"/>
      <c r="AW111" s="106"/>
      <c r="AX111" s="107"/>
      <c r="AY111" s="106"/>
      <c r="AZ111" s="107"/>
      <c r="BA111" s="108"/>
      <c r="BB111" s="106"/>
      <c r="BC111" s="91"/>
      <c r="BD111" s="91"/>
      <c r="BE111" s="91"/>
      <c r="BF111" s="107"/>
      <c r="BG111" s="70"/>
      <c r="BH111" s="61"/>
      <c r="BI111" s="38">
        <f xml:space="preserve">
(P111*(2/3))+
(X111*(1/3))+
(AC111)+
(AH111)+
((AJ111)/(AZ111+'FEDERAL RATES (HIDDEN)'!$C$20))</f>
        <v>0</v>
      </c>
      <c r="BJ111" s="65"/>
      <c r="BK111" s="63">
        <f t="shared" si="72"/>
        <v>0</v>
      </c>
      <c r="BL111" s="88" t="str">
        <f>IF(AND(BH111="CONVENTIONAL",$BI111&gt;='MPLH COMPS'!$B$3,$BI111&lt;='MPLH COMPS'!$C$3),'MPLH COMPS'!$D$3&amp;" - "&amp;'MPLH COMPS'!$E$3,
IF(AND(BH111="CONVENTIONAL",$BI111&gt;='MPLH COMPS'!$B$4,$BI111&lt;='MPLH COMPS'!$C$4),'MPLH COMPS'!$D$4&amp;" - "&amp;'MPLH COMPS'!$E$4,
IF(AND(BH111="CONVENTIONAL",$BI111&gt;='MPLH COMPS'!$B$5,$BI111&lt;='MPLH COMPS'!$C$5),'MPLH COMPS'!$D$5&amp;" - "&amp;'MPLH COMPS'!$E$5,
IF(AND(BH111="CONVENTIONAL",$BI111&gt;='MPLH COMPS'!$B$6,$BI111&lt;='MPLH COMPS'!$C$6),'MPLH COMPS'!$D$6&amp;" - "&amp;'MPLH COMPS'!$E$6,
IF(AND(BH111="CONVENTIONAL",$BI111&gt;='MPLH COMPS'!$B$7,$BI111&lt;='MPLH COMPS'!$C$7),'MPLH COMPS'!$D$7&amp;" - "&amp;'MPLH COMPS'!$E$7,
IF(AND(BH111="CONVENTIONAL",$BI111&gt;='MPLH COMPS'!$B$8,$BI111&lt;='MPLH COMPS'!$C$8),'MPLH COMPS'!$D$8&amp;" - "&amp;'MPLH COMPS'!$E$8,
IF(AND(BH111="CONVENTIONAL",$BI111&gt;='MPLH COMPS'!$B$9,$BI111&lt;='MPLH COMPS'!$C$9),'MPLH COMPS'!$D$9&amp;" - "&amp;'MPLH COMPS'!$E$9,
IF(AND(BH111="CONVENTIONAL",$BI111&gt;='MPLH COMPS'!$B$10,$BI111&lt;='MPLH COMPS'!$C$10),'MPLH COMPS'!$D$10&amp;" - "&amp;'MPLH COMPS'!$E$10,
IF(AND(BH111="CONVENTIONAL",$BI111&gt;='MPLH COMPS'!$B$11,$BI111&lt;='MPLH COMPS'!$C$11),'MPLH COMPS'!$D$11&amp;" - "&amp;'MPLH COMPS'!$E$11,
IF(AND(BH111="CONVENTIONAL",$BI111&gt;='MPLH COMPS'!$B$12,$BI111&lt;='MPLH COMPS'!$C$12),'MPLH COMPS'!$D$12&amp;" - "&amp;'MPLH COMPS'!$E$12,
IF(AND(BH111="CONVENTIONAL",$BI111&gt;='MPLH COMPS'!$B$13,$BI111&lt;='MPLH COMPS'!$C$13),'MPLH COMPS'!$D$13&amp;" - "&amp;'MPLH COMPS'!$E$13,
IF(AND(BH111="CONVENIENCE",$BI111&gt;='MPLH COMPS'!$B$3,$BI111&lt;='MPLH COMPS'!$C$3),'MPLH COMPS'!$F$3&amp;" - "&amp;'MPLH COMPS'!$G$3,
IF(AND(BH111="CONVENIENCE",$BI111&gt;='MPLH COMPS'!$B$4,$BI111&lt;='MPLH COMPS'!$C$4),'MPLH COMPS'!$F$4&amp;" - "&amp;'MPLH COMPS'!$G$4,
IF(AND(BH111="CONVENIENCE",$BI111&gt;='MPLH COMPS'!$B$5,$BI111&lt;='MPLH COMPS'!$C$5),'MPLH COMPS'!$F$5&amp;" - "&amp;'MPLH COMPS'!$G$5,
IF(AND(BH111="CONVENIENCE",$BI111&gt;='MPLH COMPS'!$B$6,$BI111&lt;='MPLH COMPS'!$C$6),'MPLH COMPS'!$F$6&amp;" - "&amp;'MPLH COMPS'!$G$6,
IF(AND(BH111="CONVENIENCE",$BI111&gt;='MPLH COMPS'!$B$7,$BI111&lt;='MPLH COMPS'!$C$7),'MPLH COMPS'!$F$7&amp;" - "&amp;'MPLH COMPS'!$G$7,
IF(AND(BH111="CONVENIENCE",$BI111&gt;='MPLH COMPS'!$B$8,$BI111&lt;='MPLH COMPS'!$C$8),'MPLH COMPS'!$F$8&amp;" - "&amp;'MPLH COMPS'!$G$8,
IF(AND(BH111="CONVENIENCE",$BI111&gt;='MPLH COMPS'!$B$9,$BI111&lt;='MPLH COMPS'!$C$9),'MPLH COMPS'!$F$9&amp;" - "&amp;'MPLH COMPS'!$G$9,
IF(AND(BH111="CONVENIENCE",$BI111&gt;='MPLH COMPS'!$B$10,$BI111&lt;='MPLH COMPS'!$C$10),'MPLH COMPS'!$F$10&amp;" - "&amp;'MPLH COMPS'!$G$10,
IF(AND(BH111="CONVENIENCE",$BI111&gt;='MPLH COMPS'!$B$11,$BI111&lt;='MPLH COMPS'!$C$11),'MPLH COMPS'!$F$11&amp;" - "&amp;'MPLH COMPS'!$G$11,
IF(AND(BH111="CONVENIENCE",$BI111&gt;='MPLH COMPS'!$B$12,$BI111&lt;='MPLH COMPS'!$C$12),'MPLH COMPS'!$F$12&amp;" - "&amp;'MPLH COMPS'!$G$12,
IF(AND(BH111="CONVENIENCE",$BI111&gt;='MPLH COMPS'!$B$13,$BI111&lt;='MPLH COMPS'!$C$13),'MPLH COMPS'!$F$13&amp;" - "&amp;'MPLH COMPS'!$G$13,
""))))))))))))))))))))))</f>
        <v/>
      </c>
      <c r="BM111" s="31"/>
      <c r="BN111" s="113"/>
      <c r="BO111" s="115">
        <f t="shared" si="60"/>
        <v>0</v>
      </c>
      <c r="BP111" s="117">
        <f t="shared" si="61"/>
        <v>0</v>
      </c>
      <c r="BQ111" s="117">
        <f t="shared" si="62"/>
        <v>0</v>
      </c>
      <c r="BR111" s="116">
        <f t="shared" si="63"/>
        <v>0</v>
      </c>
      <c r="BS111" s="115">
        <f t="shared" si="64"/>
        <v>0</v>
      </c>
      <c r="BT111" s="117">
        <f t="shared" si="65"/>
        <v>0</v>
      </c>
      <c r="BU111" s="116">
        <f t="shared" si="66"/>
        <v>0</v>
      </c>
      <c r="BV111" s="115">
        <f t="shared" si="67"/>
        <v>0</v>
      </c>
      <c r="BW111" s="117">
        <f t="shared" si="68"/>
        <v>0</v>
      </c>
      <c r="BX111" s="116">
        <f t="shared" si="69"/>
        <v>0</v>
      </c>
      <c r="BY111" s="118">
        <f t="shared" si="73"/>
        <v>0</v>
      </c>
    </row>
    <row r="112" spans="1:77" ht="20.75" customHeight="1" x14ac:dyDescent="0.2">
      <c r="A112" s="74" t="s">
        <v>182</v>
      </c>
      <c r="B112" s="120" t="b">
        <v>0</v>
      </c>
      <c r="C112" s="75"/>
      <c r="D112" s="159">
        <f t="shared" si="70"/>
        <v>0</v>
      </c>
      <c r="E112" s="96"/>
      <c r="F112" s="76"/>
      <c r="G112" s="77"/>
      <c r="H112" s="77"/>
      <c r="I112" s="39">
        <f t="shared" si="71"/>
        <v>0</v>
      </c>
      <c r="J112" s="98">
        <f>IF($F112=0,0,IF($B112=FALSE,ROUND($F112/$I112,4),
IF(AND($B112=TRUE,C112=0,ROUND($F112/$I112,4)&gt;=0.4),MIN(1,ROUND(($F112/$I112)*'FEDERAL RATES (HIDDEN)'!$C$2,4)),
IF(AND($B112=TRUE,C112=0,ROUND($F112/$I112,4)&lt;0.4),ROUND($F112/$I112,4),
IF(ROUND((SUMIFS($F:$F,$B:$B,TRUE,$C:$C,$C112)/SUMIFS($I:$I,$B:$B,TRUE,$C:$C,$C112)),4)&gt;=0.4,
MIN(1,ROUND((SUMIFS($F:$F,$B:$B,TRUE,$C:$C,$C112)/SUMIFS($I:$I,$B:$B,TRUE,$C:$C,$C112))*'FEDERAL RATES (HIDDEN)'!$C$2,4)),
ROUND((SUMIFS($F:$F,$B:$B,TRUE,$C:$C,$C112)/SUMIFS($I:$I,$B:$B,TRUE,$C:$C,$C112)),4))))))</f>
        <v>0</v>
      </c>
      <c r="K112" s="89">
        <f t="shared" si="41"/>
        <v>0</v>
      </c>
      <c r="L112" s="99">
        <f t="shared" si="42"/>
        <v>0</v>
      </c>
      <c r="M112" s="68">
        <v>1</v>
      </c>
      <c r="N112" s="87">
        <f t="shared" si="74"/>
        <v>0</v>
      </c>
      <c r="O112" s="68"/>
      <c r="P112" s="38">
        <f t="shared" si="43"/>
        <v>0</v>
      </c>
      <c r="Q112" s="38">
        <f t="shared" si="44"/>
        <v>0</v>
      </c>
      <c r="R112" s="38">
        <f t="shared" si="45"/>
        <v>0</v>
      </c>
      <c r="S112" s="87">
        <f t="shared" si="46"/>
        <v>0</v>
      </c>
      <c r="T112" s="69"/>
      <c r="U112" s="38">
        <f t="shared" si="47"/>
        <v>0</v>
      </c>
      <c r="V112" s="38">
        <f t="shared" si="48"/>
        <v>0</v>
      </c>
      <c r="W112" s="38">
        <f t="shared" si="49"/>
        <v>0</v>
      </c>
      <c r="X112" s="87">
        <f t="shared" si="50"/>
        <v>0</v>
      </c>
      <c r="Y112" s="69"/>
      <c r="Z112" s="38">
        <f t="shared" si="51"/>
        <v>0</v>
      </c>
      <c r="AA112" s="38">
        <f t="shared" si="52"/>
        <v>0</v>
      </c>
      <c r="AB112" s="38">
        <f t="shared" si="53"/>
        <v>0</v>
      </c>
      <c r="AC112" s="87">
        <f t="shared" si="54"/>
        <v>0</v>
      </c>
      <c r="AD112" s="69"/>
      <c r="AE112" s="38">
        <f t="shared" si="55"/>
        <v>0</v>
      </c>
      <c r="AF112" s="38">
        <f t="shared" si="56"/>
        <v>0</v>
      </c>
      <c r="AG112" s="38">
        <f t="shared" si="57"/>
        <v>0</v>
      </c>
      <c r="AH112" s="87">
        <f t="shared" si="58"/>
        <v>0</v>
      </c>
      <c r="AI112" s="69"/>
      <c r="AJ112" s="39">
        <f t="shared" si="59"/>
        <v>0</v>
      </c>
      <c r="AK112" s="106"/>
      <c r="AL112" s="91"/>
      <c r="AM112" s="107"/>
      <c r="AN112" s="106"/>
      <c r="AO112" s="91"/>
      <c r="AP112" s="107"/>
      <c r="AQ112" s="106"/>
      <c r="AR112" s="91"/>
      <c r="AS112" s="107"/>
      <c r="AT112" s="106"/>
      <c r="AU112" s="91"/>
      <c r="AV112" s="107"/>
      <c r="AW112" s="106"/>
      <c r="AX112" s="107"/>
      <c r="AY112" s="106"/>
      <c r="AZ112" s="107"/>
      <c r="BA112" s="108"/>
      <c r="BB112" s="106"/>
      <c r="BC112" s="91"/>
      <c r="BD112" s="91"/>
      <c r="BE112" s="91"/>
      <c r="BF112" s="107"/>
      <c r="BG112" s="70"/>
      <c r="BH112" s="61"/>
      <c r="BI112" s="38">
        <f xml:space="preserve">
(P112*(2/3))+
(X112*(1/3))+
(AC112)+
(AH112)+
((AJ112)/(AZ112+'FEDERAL RATES (HIDDEN)'!$C$20))</f>
        <v>0</v>
      </c>
      <c r="BJ112" s="65"/>
      <c r="BK112" s="63">
        <f t="shared" si="72"/>
        <v>0</v>
      </c>
      <c r="BL112" s="88" t="str">
        <f>IF(AND(BH112="CONVENTIONAL",$BI112&gt;='MPLH COMPS'!$B$3,$BI112&lt;='MPLH COMPS'!$C$3),'MPLH COMPS'!$D$3&amp;" - "&amp;'MPLH COMPS'!$E$3,
IF(AND(BH112="CONVENTIONAL",$BI112&gt;='MPLH COMPS'!$B$4,$BI112&lt;='MPLH COMPS'!$C$4),'MPLH COMPS'!$D$4&amp;" - "&amp;'MPLH COMPS'!$E$4,
IF(AND(BH112="CONVENTIONAL",$BI112&gt;='MPLH COMPS'!$B$5,$BI112&lt;='MPLH COMPS'!$C$5),'MPLH COMPS'!$D$5&amp;" - "&amp;'MPLH COMPS'!$E$5,
IF(AND(BH112="CONVENTIONAL",$BI112&gt;='MPLH COMPS'!$B$6,$BI112&lt;='MPLH COMPS'!$C$6),'MPLH COMPS'!$D$6&amp;" - "&amp;'MPLH COMPS'!$E$6,
IF(AND(BH112="CONVENTIONAL",$BI112&gt;='MPLH COMPS'!$B$7,$BI112&lt;='MPLH COMPS'!$C$7),'MPLH COMPS'!$D$7&amp;" - "&amp;'MPLH COMPS'!$E$7,
IF(AND(BH112="CONVENTIONAL",$BI112&gt;='MPLH COMPS'!$B$8,$BI112&lt;='MPLH COMPS'!$C$8),'MPLH COMPS'!$D$8&amp;" - "&amp;'MPLH COMPS'!$E$8,
IF(AND(BH112="CONVENTIONAL",$BI112&gt;='MPLH COMPS'!$B$9,$BI112&lt;='MPLH COMPS'!$C$9),'MPLH COMPS'!$D$9&amp;" - "&amp;'MPLH COMPS'!$E$9,
IF(AND(BH112="CONVENTIONAL",$BI112&gt;='MPLH COMPS'!$B$10,$BI112&lt;='MPLH COMPS'!$C$10),'MPLH COMPS'!$D$10&amp;" - "&amp;'MPLH COMPS'!$E$10,
IF(AND(BH112="CONVENTIONAL",$BI112&gt;='MPLH COMPS'!$B$11,$BI112&lt;='MPLH COMPS'!$C$11),'MPLH COMPS'!$D$11&amp;" - "&amp;'MPLH COMPS'!$E$11,
IF(AND(BH112="CONVENTIONAL",$BI112&gt;='MPLH COMPS'!$B$12,$BI112&lt;='MPLH COMPS'!$C$12),'MPLH COMPS'!$D$12&amp;" - "&amp;'MPLH COMPS'!$E$12,
IF(AND(BH112="CONVENTIONAL",$BI112&gt;='MPLH COMPS'!$B$13,$BI112&lt;='MPLH COMPS'!$C$13),'MPLH COMPS'!$D$13&amp;" - "&amp;'MPLH COMPS'!$E$13,
IF(AND(BH112="CONVENIENCE",$BI112&gt;='MPLH COMPS'!$B$3,$BI112&lt;='MPLH COMPS'!$C$3),'MPLH COMPS'!$F$3&amp;" - "&amp;'MPLH COMPS'!$G$3,
IF(AND(BH112="CONVENIENCE",$BI112&gt;='MPLH COMPS'!$B$4,$BI112&lt;='MPLH COMPS'!$C$4),'MPLH COMPS'!$F$4&amp;" - "&amp;'MPLH COMPS'!$G$4,
IF(AND(BH112="CONVENIENCE",$BI112&gt;='MPLH COMPS'!$B$5,$BI112&lt;='MPLH COMPS'!$C$5),'MPLH COMPS'!$F$5&amp;" - "&amp;'MPLH COMPS'!$G$5,
IF(AND(BH112="CONVENIENCE",$BI112&gt;='MPLH COMPS'!$B$6,$BI112&lt;='MPLH COMPS'!$C$6),'MPLH COMPS'!$F$6&amp;" - "&amp;'MPLH COMPS'!$G$6,
IF(AND(BH112="CONVENIENCE",$BI112&gt;='MPLH COMPS'!$B$7,$BI112&lt;='MPLH COMPS'!$C$7),'MPLH COMPS'!$F$7&amp;" - "&amp;'MPLH COMPS'!$G$7,
IF(AND(BH112="CONVENIENCE",$BI112&gt;='MPLH COMPS'!$B$8,$BI112&lt;='MPLH COMPS'!$C$8),'MPLH COMPS'!$F$8&amp;" - "&amp;'MPLH COMPS'!$G$8,
IF(AND(BH112="CONVENIENCE",$BI112&gt;='MPLH COMPS'!$B$9,$BI112&lt;='MPLH COMPS'!$C$9),'MPLH COMPS'!$F$9&amp;" - "&amp;'MPLH COMPS'!$G$9,
IF(AND(BH112="CONVENIENCE",$BI112&gt;='MPLH COMPS'!$B$10,$BI112&lt;='MPLH COMPS'!$C$10),'MPLH COMPS'!$F$10&amp;" - "&amp;'MPLH COMPS'!$G$10,
IF(AND(BH112="CONVENIENCE",$BI112&gt;='MPLH COMPS'!$B$11,$BI112&lt;='MPLH COMPS'!$C$11),'MPLH COMPS'!$F$11&amp;" - "&amp;'MPLH COMPS'!$G$11,
IF(AND(BH112="CONVENIENCE",$BI112&gt;='MPLH COMPS'!$B$12,$BI112&lt;='MPLH COMPS'!$C$12),'MPLH COMPS'!$F$12&amp;" - "&amp;'MPLH COMPS'!$G$12,
IF(AND(BH112="CONVENIENCE",$BI112&gt;='MPLH COMPS'!$B$13,$BI112&lt;='MPLH COMPS'!$C$13),'MPLH COMPS'!$F$13&amp;" - "&amp;'MPLH COMPS'!$G$13,
""))))))))))))))))))))))</f>
        <v/>
      </c>
      <c r="BM112" s="31"/>
      <c r="BN112" s="113"/>
      <c r="BO112" s="115">
        <f t="shared" si="60"/>
        <v>0</v>
      </c>
      <c r="BP112" s="117">
        <f t="shared" si="61"/>
        <v>0</v>
      </c>
      <c r="BQ112" s="117">
        <f t="shared" si="62"/>
        <v>0</v>
      </c>
      <c r="BR112" s="116">
        <f t="shared" si="63"/>
        <v>0</v>
      </c>
      <c r="BS112" s="115">
        <f t="shared" si="64"/>
        <v>0</v>
      </c>
      <c r="BT112" s="117">
        <f t="shared" si="65"/>
        <v>0</v>
      </c>
      <c r="BU112" s="116">
        <f t="shared" si="66"/>
        <v>0</v>
      </c>
      <c r="BV112" s="115">
        <f t="shared" si="67"/>
        <v>0</v>
      </c>
      <c r="BW112" s="117">
        <f t="shared" si="68"/>
        <v>0</v>
      </c>
      <c r="BX112" s="116">
        <f t="shared" si="69"/>
        <v>0</v>
      </c>
      <c r="BY112" s="118">
        <f t="shared" si="73"/>
        <v>0</v>
      </c>
    </row>
    <row r="113" spans="1:77" ht="20.75" customHeight="1" x14ac:dyDescent="0.2">
      <c r="A113" s="74" t="s">
        <v>183</v>
      </c>
      <c r="B113" s="120" t="b">
        <v>0</v>
      </c>
      <c r="C113" s="75"/>
      <c r="D113" s="159">
        <f t="shared" si="70"/>
        <v>0</v>
      </c>
      <c r="E113" s="96"/>
      <c r="F113" s="76"/>
      <c r="G113" s="77"/>
      <c r="H113" s="77"/>
      <c r="I113" s="39">
        <f t="shared" si="71"/>
        <v>0</v>
      </c>
      <c r="J113" s="98">
        <f>IF($F113=0,0,IF($B113=FALSE,ROUND($F113/$I113,4),
IF(AND($B113=TRUE,C113=0,ROUND($F113/$I113,4)&gt;=0.4),MIN(1,ROUND(($F113/$I113)*'FEDERAL RATES (HIDDEN)'!$C$2,4)),
IF(AND($B113=TRUE,C113=0,ROUND($F113/$I113,4)&lt;0.4),ROUND($F113/$I113,4),
IF(ROUND((SUMIFS($F:$F,$B:$B,TRUE,$C:$C,$C113)/SUMIFS($I:$I,$B:$B,TRUE,$C:$C,$C113)),4)&gt;=0.4,
MIN(1,ROUND((SUMIFS($F:$F,$B:$B,TRUE,$C:$C,$C113)/SUMIFS($I:$I,$B:$B,TRUE,$C:$C,$C113))*'FEDERAL RATES (HIDDEN)'!$C$2,4)),
ROUND((SUMIFS($F:$F,$B:$B,TRUE,$C:$C,$C113)/SUMIFS($I:$I,$B:$B,TRUE,$C:$C,$C113)),4))))))</f>
        <v>0</v>
      </c>
      <c r="K113" s="89">
        <f t="shared" si="41"/>
        <v>0</v>
      </c>
      <c r="L113" s="99">
        <f t="shared" si="42"/>
        <v>0</v>
      </c>
      <c r="M113" s="68">
        <v>1</v>
      </c>
      <c r="N113" s="87">
        <f t="shared" si="74"/>
        <v>0</v>
      </c>
      <c r="O113" s="68"/>
      <c r="P113" s="38">
        <f t="shared" si="43"/>
        <v>0</v>
      </c>
      <c r="Q113" s="38">
        <f t="shared" si="44"/>
        <v>0</v>
      </c>
      <c r="R113" s="38">
        <f t="shared" si="45"/>
        <v>0</v>
      </c>
      <c r="S113" s="87">
        <f t="shared" si="46"/>
        <v>0</v>
      </c>
      <c r="T113" s="69"/>
      <c r="U113" s="38">
        <f t="shared" si="47"/>
        <v>0</v>
      </c>
      <c r="V113" s="38">
        <f t="shared" si="48"/>
        <v>0</v>
      </c>
      <c r="W113" s="38">
        <f t="shared" si="49"/>
        <v>0</v>
      </c>
      <c r="X113" s="87">
        <f t="shared" si="50"/>
        <v>0</v>
      </c>
      <c r="Y113" s="69"/>
      <c r="Z113" s="38">
        <f t="shared" si="51"/>
        <v>0</v>
      </c>
      <c r="AA113" s="38">
        <f t="shared" si="52"/>
        <v>0</v>
      </c>
      <c r="AB113" s="38">
        <f t="shared" si="53"/>
        <v>0</v>
      </c>
      <c r="AC113" s="87">
        <f t="shared" si="54"/>
        <v>0</v>
      </c>
      <c r="AD113" s="69"/>
      <c r="AE113" s="38">
        <f t="shared" si="55"/>
        <v>0</v>
      </c>
      <c r="AF113" s="38">
        <f t="shared" si="56"/>
        <v>0</v>
      </c>
      <c r="AG113" s="38">
        <f t="shared" si="57"/>
        <v>0</v>
      </c>
      <c r="AH113" s="87">
        <f t="shared" si="58"/>
        <v>0</v>
      </c>
      <c r="AI113" s="69"/>
      <c r="AJ113" s="39">
        <f t="shared" si="59"/>
        <v>0</v>
      </c>
      <c r="AK113" s="106"/>
      <c r="AL113" s="91"/>
      <c r="AM113" s="107"/>
      <c r="AN113" s="106"/>
      <c r="AO113" s="91"/>
      <c r="AP113" s="107"/>
      <c r="AQ113" s="106"/>
      <c r="AR113" s="91"/>
      <c r="AS113" s="107"/>
      <c r="AT113" s="106"/>
      <c r="AU113" s="91"/>
      <c r="AV113" s="107"/>
      <c r="AW113" s="106"/>
      <c r="AX113" s="107"/>
      <c r="AY113" s="106"/>
      <c r="AZ113" s="107"/>
      <c r="BA113" s="108"/>
      <c r="BB113" s="106"/>
      <c r="BC113" s="91"/>
      <c r="BD113" s="91"/>
      <c r="BE113" s="91"/>
      <c r="BF113" s="107"/>
      <c r="BG113" s="70"/>
      <c r="BH113" s="61"/>
      <c r="BI113" s="38">
        <f xml:space="preserve">
(P113*(2/3))+
(X113*(1/3))+
(AC113)+
(AH113)+
((AJ113)/(AZ113+'FEDERAL RATES (HIDDEN)'!$C$20))</f>
        <v>0</v>
      </c>
      <c r="BJ113" s="65"/>
      <c r="BK113" s="63">
        <f t="shared" si="72"/>
        <v>0</v>
      </c>
      <c r="BL113" s="88" t="str">
        <f>IF(AND(BH113="CONVENTIONAL",$BI113&gt;='MPLH COMPS'!$B$3,$BI113&lt;='MPLH COMPS'!$C$3),'MPLH COMPS'!$D$3&amp;" - "&amp;'MPLH COMPS'!$E$3,
IF(AND(BH113="CONVENTIONAL",$BI113&gt;='MPLH COMPS'!$B$4,$BI113&lt;='MPLH COMPS'!$C$4),'MPLH COMPS'!$D$4&amp;" - "&amp;'MPLH COMPS'!$E$4,
IF(AND(BH113="CONVENTIONAL",$BI113&gt;='MPLH COMPS'!$B$5,$BI113&lt;='MPLH COMPS'!$C$5),'MPLH COMPS'!$D$5&amp;" - "&amp;'MPLH COMPS'!$E$5,
IF(AND(BH113="CONVENTIONAL",$BI113&gt;='MPLH COMPS'!$B$6,$BI113&lt;='MPLH COMPS'!$C$6),'MPLH COMPS'!$D$6&amp;" - "&amp;'MPLH COMPS'!$E$6,
IF(AND(BH113="CONVENTIONAL",$BI113&gt;='MPLH COMPS'!$B$7,$BI113&lt;='MPLH COMPS'!$C$7),'MPLH COMPS'!$D$7&amp;" - "&amp;'MPLH COMPS'!$E$7,
IF(AND(BH113="CONVENTIONAL",$BI113&gt;='MPLH COMPS'!$B$8,$BI113&lt;='MPLH COMPS'!$C$8),'MPLH COMPS'!$D$8&amp;" - "&amp;'MPLH COMPS'!$E$8,
IF(AND(BH113="CONVENTIONAL",$BI113&gt;='MPLH COMPS'!$B$9,$BI113&lt;='MPLH COMPS'!$C$9),'MPLH COMPS'!$D$9&amp;" - "&amp;'MPLH COMPS'!$E$9,
IF(AND(BH113="CONVENTIONAL",$BI113&gt;='MPLH COMPS'!$B$10,$BI113&lt;='MPLH COMPS'!$C$10),'MPLH COMPS'!$D$10&amp;" - "&amp;'MPLH COMPS'!$E$10,
IF(AND(BH113="CONVENTIONAL",$BI113&gt;='MPLH COMPS'!$B$11,$BI113&lt;='MPLH COMPS'!$C$11),'MPLH COMPS'!$D$11&amp;" - "&amp;'MPLH COMPS'!$E$11,
IF(AND(BH113="CONVENTIONAL",$BI113&gt;='MPLH COMPS'!$B$12,$BI113&lt;='MPLH COMPS'!$C$12),'MPLH COMPS'!$D$12&amp;" - "&amp;'MPLH COMPS'!$E$12,
IF(AND(BH113="CONVENTIONAL",$BI113&gt;='MPLH COMPS'!$B$13,$BI113&lt;='MPLH COMPS'!$C$13),'MPLH COMPS'!$D$13&amp;" - "&amp;'MPLH COMPS'!$E$13,
IF(AND(BH113="CONVENIENCE",$BI113&gt;='MPLH COMPS'!$B$3,$BI113&lt;='MPLH COMPS'!$C$3),'MPLH COMPS'!$F$3&amp;" - "&amp;'MPLH COMPS'!$G$3,
IF(AND(BH113="CONVENIENCE",$BI113&gt;='MPLH COMPS'!$B$4,$BI113&lt;='MPLH COMPS'!$C$4),'MPLH COMPS'!$F$4&amp;" - "&amp;'MPLH COMPS'!$G$4,
IF(AND(BH113="CONVENIENCE",$BI113&gt;='MPLH COMPS'!$B$5,$BI113&lt;='MPLH COMPS'!$C$5),'MPLH COMPS'!$F$5&amp;" - "&amp;'MPLH COMPS'!$G$5,
IF(AND(BH113="CONVENIENCE",$BI113&gt;='MPLH COMPS'!$B$6,$BI113&lt;='MPLH COMPS'!$C$6),'MPLH COMPS'!$F$6&amp;" - "&amp;'MPLH COMPS'!$G$6,
IF(AND(BH113="CONVENIENCE",$BI113&gt;='MPLH COMPS'!$B$7,$BI113&lt;='MPLH COMPS'!$C$7),'MPLH COMPS'!$F$7&amp;" - "&amp;'MPLH COMPS'!$G$7,
IF(AND(BH113="CONVENIENCE",$BI113&gt;='MPLH COMPS'!$B$8,$BI113&lt;='MPLH COMPS'!$C$8),'MPLH COMPS'!$F$8&amp;" - "&amp;'MPLH COMPS'!$G$8,
IF(AND(BH113="CONVENIENCE",$BI113&gt;='MPLH COMPS'!$B$9,$BI113&lt;='MPLH COMPS'!$C$9),'MPLH COMPS'!$F$9&amp;" - "&amp;'MPLH COMPS'!$G$9,
IF(AND(BH113="CONVENIENCE",$BI113&gt;='MPLH COMPS'!$B$10,$BI113&lt;='MPLH COMPS'!$C$10),'MPLH COMPS'!$F$10&amp;" - "&amp;'MPLH COMPS'!$G$10,
IF(AND(BH113="CONVENIENCE",$BI113&gt;='MPLH COMPS'!$B$11,$BI113&lt;='MPLH COMPS'!$C$11),'MPLH COMPS'!$F$11&amp;" - "&amp;'MPLH COMPS'!$G$11,
IF(AND(BH113="CONVENIENCE",$BI113&gt;='MPLH COMPS'!$B$12,$BI113&lt;='MPLH COMPS'!$C$12),'MPLH COMPS'!$F$12&amp;" - "&amp;'MPLH COMPS'!$G$12,
IF(AND(BH113="CONVENIENCE",$BI113&gt;='MPLH COMPS'!$B$13,$BI113&lt;='MPLH COMPS'!$C$13),'MPLH COMPS'!$F$13&amp;" - "&amp;'MPLH COMPS'!$G$13,
""))))))))))))))))))))))</f>
        <v/>
      </c>
      <c r="BM113" s="31"/>
      <c r="BN113" s="113"/>
      <c r="BO113" s="115">
        <f t="shared" si="60"/>
        <v>0</v>
      </c>
      <c r="BP113" s="117">
        <f t="shared" si="61"/>
        <v>0</v>
      </c>
      <c r="BQ113" s="117">
        <f t="shared" si="62"/>
        <v>0</v>
      </c>
      <c r="BR113" s="116">
        <f t="shared" si="63"/>
        <v>0</v>
      </c>
      <c r="BS113" s="115">
        <f t="shared" si="64"/>
        <v>0</v>
      </c>
      <c r="BT113" s="117">
        <f t="shared" si="65"/>
        <v>0</v>
      </c>
      <c r="BU113" s="116">
        <f t="shared" si="66"/>
        <v>0</v>
      </c>
      <c r="BV113" s="115">
        <f t="shared" si="67"/>
        <v>0</v>
      </c>
      <c r="BW113" s="117">
        <f t="shared" si="68"/>
        <v>0</v>
      </c>
      <c r="BX113" s="116">
        <f t="shared" si="69"/>
        <v>0</v>
      </c>
      <c r="BY113" s="118">
        <f t="shared" si="73"/>
        <v>0</v>
      </c>
    </row>
    <row r="114" spans="1:77" ht="20.75" customHeight="1" x14ac:dyDescent="0.2">
      <c r="A114" s="74" t="s">
        <v>184</v>
      </c>
      <c r="B114" s="120" t="b">
        <v>0</v>
      </c>
      <c r="C114" s="75"/>
      <c r="D114" s="159">
        <f t="shared" si="70"/>
        <v>0</v>
      </c>
      <c r="E114" s="96"/>
      <c r="F114" s="76"/>
      <c r="G114" s="77"/>
      <c r="H114" s="77"/>
      <c r="I114" s="39">
        <f t="shared" si="71"/>
        <v>0</v>
      </c>
      <c r="J114" s="98">
        <f>IF($F114=0,0,IF($B114=FALSE,ROUND($F114/$I114,4),
IF(AND($B114=TRUE,C114=0,ROUND($F114/$I114,4)&gt;=0.4),MIN(1,ROUND(($F114/$I114)*'FEDERAL RATES (HIDDEN)'!$C$2,4)),
IF(AND($B114=TRUE,C114=0,ROUND($F114/$I114,4)&lt;0.4),ROUND($F114/$I114,4),
IF(ROUND((SUMIFS($F:$F,$B:$B,TRUE,$C:$C,$C114)/SUMIFS($I:$I,$B:$B,TRUE,$C:$C,$C114)),4)&gt;=0.4,
MIN(1,ROUND((SUMIFS($F:$F,$B:$B,TRUE,$C:$C,$C114)/SUMIFS($I:$I,$B:$B,TRUE,$C:$C,$C114))*'FEDERAL RATES (HIDDEN)'!$C$2,4)),
ROUND((SUMIFS($F:$F,$B:$B,TRUE,$C:$C,$C114)/SUMIFS($I:$I,$B:$B,TRUE,$C:$C,$C114)),4))))))</f>
        <v>0</v>
      </c>
      <c r="K114" s="89">
        <f t="shared" si="41"/>
        <v>0</v>
      </c>
      <c r="L114" s="99">
        <f t="shared" si="42"/>
        <v>0</v>
      </c>
      <c r="M114" s="68">
        <v>1</v>
      </c>
      <c r="N114" s="87">
        <f t="shared" si="74"/>
        <v>0</v>
      </c>
      <c r="O114" s="68"/>
      <c r="P114" s="38">
        <f t="shared" si="43"/>
        <v>0</v>
      </c>
      <c r="Q114" s="38">
        <f t="shared" si="44"/>
        <v>0</v>
      </c>
      <c r="R114" s="38">
        <f t="shared" si="45"/>
        <v>0</v>
      </c>
      <c r="S114" s="87">
        <f t="shared" si="46"/>
        <v>0</v>
      </c>
      <c r="T114" s="69"/>
      <c r="U114" s="38">
        <f t="shared" si="47"/>
        <v>0</v>
      </c>
      <c r="V114" s="38">
        <f t="shared" si="48"/>
        <v>0</v>
      </c>
      <c r="W114" s="38">
        <f t="shared" si="49"/>
        <v>0</v>
      </c>
      <c r="X114" s="87">
        <f t="shared" si="50"/>
        <v>0</v>
      </c>
      <c r="Y114" s="69"/>
      <c r="Z114" s="38">
        <f t="shared" si="51"/>
        <v>0</v>
      </c>
      <c r="AA114" s="38">
        <f t="shared" si="52"/>
        <v>0</v>
      </c>
      <c r="AB114" s="38">
        <f t="shared" si="53"/>
        <v>0</v>
      </c>
      <c r="AC114" s="87">
        <f t="shared" si="54"/>
        <v>0</v>
      </c>
      <c r="AD114" s="69"/>
      <c r="AE114" s="38">
        <f t="shared" si="55"/>
        <v>0</v>
      </c>
      <c r="AF114" s="38">
        <f t="shared" si="56"/>
        <v>0</v>
      </c>
      <c r="AG114" s="38">
        <f t="shared" si="57"/>
        <v>0</v>
      </c>
      <c r="AH114" s="87">
        <f t="shared" si="58"/>
        <v>0</v>
      </c>
      <c r="AI114" s="69"/>
      <c r="AJ114" s="39">
        <f t="shared" si="59"/>
        <v>0</v>
      </c>
      <c r="AK114" s="106"/>
      <c r="AL114" s="91"/>
      <c r="AM114" s="107"/>
      <c r="AN114" s="106"/>
      <c r="AO114" s="91"/>
      <c r="AP114" s="107"/>
      <c r="AQ114" s="106"/>
      <c r="AR114" s="91"/>
      <c r="AS114" s="107"/>
      <c r="AT114" s="106"/>
      <c r="AU114" s="91"/>
      <c r="AV114" s="107"/>
      <c r="AW114" s="106"/>
      <c r="AX114" s="107"/>
      <c r="AY114" s="106"/>
      <c r="AZ114" s="107"/>
      <c r="BA114" s="108"/>
      <c r="BB114" s="106"/>
      <c r="BC114" s="91"/>
      <c r="BD114" s="91"/>
      <c r="BE114" s="91"/>
      <c r="BF114" s="107"/>
      <c r="BG114" s="70"/>
      <c r="BH114" s="61"/>
      <c r="BI114" s="38">
        <f xml:space="preserve">
(P114*(2/3))+
(X114*(1/3))+
(AC114)+
(AH114)+
((AJ114)/(AZ114+'FEDERAL RATES (HIDDEN)'!$C$20))</f>
        <v>0</v>
      </c>
      <c r="BJ114" s="65"/>
      <c r="BK114" s="63">
        <f t="shared" si="72"/>
        <v>0</v>
      </c>
      <c r="BL114" s="88" t="str">
        <f>IF(AND(BH114="CONVENTIONAL",$BI114&gt;='MPLH COMPS'!$B$3,$BI114&lt;='MPLH COMPS'!$C$3),'MPLH COMPS'!$D$3&amp;" - "&amp;'MPLH COMPS'!$E$3,
IF(AND(BH114="CONVENTIONAL",$BI114&gt;='MPLH COMPS'!$B$4,$BI114&lt;='MPLH COMPS'!$C$4),'MPLH COMPS'!$D$4&amp;" - "&amp;'MPLH COMPS'!$E$4,
IF(AND(BH114="CONVENTIONAL",$BI114&gt;='MPLH COMPS'!$B$5,$BI114&lt;='MPLH COMPS'!$C$5),'MPLH COMPS'!$D$5&amp;" - "&amp;'MPLH COMPS'!$E$5,
IF(AND(BH114="CONVENTIONAL",$BI114&gt;='MPLH COMPS'!$B$6,$BI114&lt;='MPLH COMPS'!$C$6),'MPLH COMPS'!$D$6&amp;" - "&amp;'MPLH COMPS'!$E$6,
IF(AND(BH114="CONVENTIONAL",$BI114&gt;='MPLH COMPS'!$B$7,$BI114&lt;='MPLH COMPS'!$C$7),'MPLH COMPS'!$D$7&amp;" - "&amp;'MPLH COMPS'!$E$7,
IF(AND(BH114="CONVENTIONAL",$BI114&gt;='MPLH COMPS'!$B$8,$BI114&lt;='MPLH COMPS'!$C$8),'MPLH COMPS'!$D$8&amp;" - "&amp;'MPLH COMPS'!$E$8,
IF(AND(BH114="CONVENTIONAL",$BI114&gt;='MPLH COMPS'!$B$9,$BI114&lt;='MPLH COMPS'!$C$9),'MPLH COMPS'!$D$9&amp;" - "&amp;'MPLH COMPS'!$E$9,
IF(AND(BH114="CONVENTIONAL",$BI114&gt;='MPLH COMPS'!$B$10,$BI114&lt;='MPLH COMPS'!$C$10),'MPLH COMPS'!$D$10&amp;" - "&amp;'MPLH COMPS'!$E$10,
IF(AND(BH114="CONVENTIONAL",$BI114&gt;='MPLH COMPS'!$B$11,$BI114&lt;='MPLH COMPS'!$C$11),'MPLH COMPS'!$D$11&amp;" - "&amp;'MPLH COMPS'!$E$11,
IF(AND(BH114="CONVENTIONAL",$BI114&gt;='MPLH COMPS'!$B$12,$BI114&lt;='MPLH COMPS'!$C$12),'MPLH COMPS'!$D$12&amp;" - "&amp;'MPLH COMPS'!$E$12,
IF(AND(BH114="CONVENTIONAL",$BI114&gt;='MPLH COMPS'!$B$13,$BI114&lt;='MPLH COMPS'!$C$13),'MPLH COMPS'!$D$13&amp;" - "&amp;'MPLH COMPS'!$E$13,
IF(AND(BH114="CONVENIENCE",$BI114&gt;='MPLH COMPS'!$B$3,$BI114&lt;='MPLH COMPS'!$C$3),'MPLH COMPS'!$F$3&amp;" - "&amp;'MPLH COMPS'!$G$3,
IF(AND(BH114="CONVENIENCE",$BI114&gt;='MPLH COMPS'!$B$4,$BI114&lt;='MPLH COMPS'!$C$4),'MPLH COMPS'!$F$4&amp;" - "&amp;'MPLH COMPS'!$G$4,
IF(AND(BH114="CONVENIENCE",$BI114&gt;='MPLH COMPS'!$B$5,$BI114&lt;='MPLH COMPS'!$C$5),'MPLH COMPS'!$F$5&amp;" - "&amp;'MPLH COMPS'!$G$5,
IF(AND(BH114="CONVENIENCE",$BI114&gt;='MPLH COMPS'!$B$6,$BI114&lt;='MPLH COMPS'!$C$6),'MPLH COMPS'!$F$6&amp;" - "&amp;'MPLH COMPS'!$G$6,
IF(AND(BH114="CONVENIENCE",$BI114&gt;='MPLH COMPS'!$B$7,$BI114&lt;='MPLH COMPS'!$C$7),'MPLH COMPS'!$F$7&amp;" - "&amp;'MPLH COMPS'!$G$7,
IF(AND(BH114="CONVENIENCE",$BI114&gt;='MPLH COMPS'!$B$8,$BI114&lt;='MPLH COMPS'!$C$8),'MPLH COMPS'!$F$8&amp;" - "&amp;'MPLH COMPS'!$G$8,
IF(AND(BH114="CONVENIENCE",$BI114&gt;='MPLH COMPS'!$B$9,$BI114&lt;='MPLH COMPS'!$C$9),'MPLH COMPS'!$F$9&amp;" - "&amp;'MPLH COMPS'!$G$9,
IF(AND(BH114="CONVENIENCE",$BI114&gt;='MPLH COMPS'!$B$10,$BI114&lt;='MPLH COMPS'!$C$10),'MPLH COMPS'!$F$10&amp;" - "&amp;'MPLH COMPS'!$G$10,
IF(AND(BH114="CONVENIENCE",$BI114&gt;='MPLH COMPS'!$B$11,$BI114&lt;='MPLH COMPS'!$C$11),'MPLH COMPS'!$F$11&amp;" - "&amp;'MPLH COMPS'!$G$11,
IF(AND(BH114="CONVENIENCE",$BI114&gt;='MPLH COMPS'!$B$12,$BI114&lt;='MPLH COMPS'!$C$12),'MPLH COMPS'!$F$12&amp;" - "&amp;'MPLH COMPS'!$G$12,
IF(AND(BH114="CONVENIENCE",$BI114&gt;='MPLH COMPS'!$B$13,$BI114&lt;='MPLH COMPS'!$C$13),'MPLH COMPS'!$F$13&amp;" - "&amp;'MPLH COMPS'!$G$13,
""))))))))))))))))))))))</f>
        <v/>
      </c>
      <c r="BM114" s="31"/>
      <c r="BN114" s="113"/>
      <c r="BO114" s="115">
        <f t="shared" si="60"/>
        <v>0</v>
      </c>
      <c r="BP114" s="117">
        <f t="shared" si="61"/>
        <v>0</v>
      </c>
      <c r="BQ114" s="117">
        <f t="shared" si="62"/>
        <v>0</v>
      </c>
      <c r="BR114" s="116">
        <f t="shared" si="63"/>
        <v>0</v>
      </c>
      <c r="BS114" s="115">
        <f t="shared" si="64"/>
        <v>0</v>
      </c>
      <c r="BT114" s="117">
        <f t="shared" si="65"/>
        <v>0</v>
      </c>
      <c r="BU114" s="116">
        <f t="shared" si="66"/>
        <v>0</v>
      </c>
      <c r="BV114" s="115">
        <f t="shared" si="67"/>
        <v>0</v>
      </c>
      <c r="BW114" s="117">
        <f t="shared" si="68"/>
        <v>0</v>
      </c>
      <c r="BX114" s="116">
        <f t="shared" si="69"/>
        <v>0</v>
      </c>
      <c r="BY114" s="118">
        <f t="shared" si="73"/>
        <v>0</v>
      </c>
    </row>
    <row r="115" spans="1:77" ht="20.75" customHeight="1" x14ac:dyDescent="0.2">
      <c r="A115" s="74" t="s">
        <v>185</v>
      </c>
      <c r="B115" s="120" t="b">
        <v>0</v>
      </c>
      <c r="C115" s="75"/>
      <c r="D115" s="159">
        <f t="shared" si="70"/>
        <v>0</v>
      </c>
      <c r="E115" s="96"/>
      <c r="F115" s="76"/>
      <c r="G115" s="77"/>
      <c r="H115" s="77"/>
      <c r="I115" s="39">
        <f t="shared" si="71"/>
        <v>0</v>
      </c>
      <c r="J115" s="98">
        <f>IF($F115=0,0,IF($B115=FALSE,ROUND($F115/$I115,4),
IF(AND($B115=TRUE,C115=0,ROUND($F115/$I115,4)&gt;=0.4),MIN(1,ROUND(($F115/$I115)*'FEDERAL RATES (HIDDEN)'!$C$2,4)),
IF(AND($B115=TRUE,C115=0,ROUND($F115/$I115,4)&lt;0.4),ROUND($F115/$I115,4),
IF(ROUND((SUMIFS($F:$F,$B:$B,TRUE,$C:$C,$C115)/SUMIFS($I:$I,$B:$B,TRUE,$C:$C,$C115)),4)&gt;=0.4,
MIN(1,ROUND((SUMIFS($F:$F,$B:$B,TRUE,$C:$C,$C115)/SUMIFS($I:$I,$B:$B,TRUE,$C:$C,$C115))*'FEDERAL RATES (HIDDEN)'!$C$2,4)),
ROUND((SUMIFS($F:$F,$B:$B,TRUE,$C:$C,$C115)/SUMIFS($I:$I,$B:$B,TRUE,$C:$C,$C115)),4))))))</f>
        <v>0</v>
      </c>
      <c r="K115" s="89">
        <f t="shared" si="41"/>
        <v>0</v>
      </c>
      <c r="L115" s="99">
        <f t="shared" si="42"/>
        <v>0</v>
      </c>
      <c r="M115" s="68">
        <v>1</v>
      </c>
      <c r="N115" s="87">
        <f t="shared" si="74"/>
        <v>0</v>
      </c>
      <c r="O115" s="68"/>
      <c r="P115" s="38">
        <f t="shared" si="43"/>
        <v>0</v>
      </c>
      <c r="Q115" s="38">
        <f t="shared" si="44"/>
        <v>0</v>
      </c>
      <c r="R115" s="38">
        <f t="shared" si="45"/>
        <v>0</v>
      </c>
      <c r="S115" s="87">
        <f t="shared" si="46"/>
        <v>0</v>
      </c>
      <c r="T115" s="69"/>
      <c r="U115" s="38">
        <f t="shared" si="47"/>
        <v>0</v>
      </c>
      <c r="V115" s="38">
        <f t="shared" si="48"/>
        <v>0</v>
      </c>
      <c r="W115" s="38">
        <f t="shared" si="49"/>
        <v>0</v>
      </c>
      <c r="X115" s="87">
        <f t="shared" si="50"/>
        <v>0</v>
      </c>
      <c r="Y115" s="69"/>
      <c r="Z115" s="38">
        <f t="shared" si="51"/>
        <v>0</v>
      </c>
      <c r="AA115" s="38">
        <f t="shared" si="52"/>
        <v>0</v>
      </c>
      <c r="AB115" s="38">
        <f t="shared" si="53"/>
        <v>0</v>
      </c>
      <c r="AC115" s="87">
        <f t="shared" si="54"/>
        <v>0</v>
      </c>
      <c r="AD115" s="69"/>
      <c r="AE115" s="38">
        <f t="shared" si="55"/>
        <v>0</v>
      </c>
      <c r="AF115" s="38">
        <f t="shared" si="56"/>
        <v>0</v>
      </c>
      <c r="AG115" s="38">
        <f t="shared" si="57"/>
        <v>0</v>
      </c>
      <c r="AH115" s="87">
        <f t="shared" si="58"/>
        <v>0</v>
      </c>
      <c r="AI115" s="69"/>
      <c r="AJ115" s="39">
        <f t="shared" si="59"/>
        <v>0</v>
      </c>
      <c r="AK115" s="106"/>
      <c r="AL115" s="91"/>
      <c r="AM115" s="107"/>
      <c r="AN115" s="106"/>
      <c r="AO115" s="91"/>
      <c r="AP115" s="107"/>
      <c r="AQ115" s="106"/>
      <c r="AR115" s="91"/>
      <c r="AS115" s="107"/>
      <c r="AT115" s="106"/>
      <c r="AU115" s="91"/>
      <c r="AV115" s="107"/>
      <c r="AW115" s="106"/>
      <c r="AX115" s="107"/>
      <c r="AY115" s="106"/>
      <c r="AZ115" s="107"/>
      <c r="BA115" s="108"/>
      <c r="BB115" s="106"/>
      <c r="BC115" s="91"/>
      <c r="BD115" s="91"/>
      <c r="BE115" s="91"/>
      <c r="BF115" s="107"/>
      <c r="BG115" s="70"/>
      <c r="BH115" s="61"/>
      <c r="BI115" s="38">
        <f xml:space="preserve">
(P115*(2/3))+
(X115*(1/3))+
(AC115)+
(AH115)+
((AJ115)/(AZ115+'FEDERAL RATES (HIDDEN)'!$C$20))</f>
        <v>0</v>
      </c>
      <c r="BJ115" s="65"/>
      <c r="BK115" s="63">
        <f t="shared" si="72"/>
        <v>0</v>
      </c>
      <c r="BL115" s="88" t="str">
        <f>IF(AND(BH115="CONVENTIONAL",$BI115&gt;='MPLH COMPS'!$B$3,$BI115&lt;='MPLH COMPS'!$C$3),'MPLH COMPS'!$D$3&amp;" - "&amp;'MPLH COMPS'!$E$3,
IF(AND(BH115="CONVENTIONAL",$BI115&gt;='MPLH COMPS'!$B$4,$BI115&lt;='MPLH COMPS'!$C$4),'MPLH COMPS'!$D$4&amp;" - "&amp;'MPLH COMPS'!$E$4,
IF(AND(BH115="CONVENTIONAL",$BI115&gt;='MPLH COMPS'!$B$5,$BI115&lt;='MPLH COMPS'!$C$5),'MPLH COMPS'!$D$5&amp;" - "&amp;'MPLH COMPS'!$E$5,
IF(AND(BH115="CONVENTIONAL",$BI115&gt;='MPLH COMPS'!$B$6,$BI115&lt;='MPLH COMPS'!$C$6),'MPLH COMPS'!$D$6&amp;" - "&amp;'MPLH COMPS'!$E$6,
IF(AND(BH115="CONVENTIONAL",$BI115&gt;='MPLH COMPS'!$B$7,$BI115&lt;='MPLH COMPS'!$C$7),'MPLH COMPS'!$D$7&amp;" - "&amp;'MPLH COMPS'!$E$7,
IF(AND(BH115="CONVENTIONAL",$BI115&gt;='MPLH COMPS'!$B$8,$BI115&lt;='MPLH COMPS'!$C$8),'MPLH COMPS'!$D$8&amp;" - "&amp;'MPLH COMPS'!$E$8,
IF(AND(BH115="CONVENTIONAL",$BI115&gt;='MPLH COMPS'!$B$9,$BI115&lt;='MPLH COMPS'!$C$9),'MPLH COMPS'!$D$9&amp;" - "&amp;'MPLH COMPS'!$E$9,
IF(AND(BH115="CONVENTIONAL",$BI115&gt;='MPLH COMPS'!$B$10,$BI115&lt;='MPLH COMPS'!$C$10),'MPLH COMPS'!$D$10&amp;" - "&amp;'MPLH COMPS'!$E$10,
IF(AND(BH115="CONVENTIONAL",$BI115&gt;='MPLH COMPS'!$B$11,$BI115&lt;='MPLH COMPS'!$C$11),'MPLH COMPS'!$D$11&amp;" - "&amp;'MPLH COMPS'!$E$11,
IF(AND(BH115="CONVENTIONAL",$BI115&gt;='MPLH COMPS'!$B$12,$BI115&lt;='MPLH COMPS'!$C$12),'MPLH COMPS'!$D$12&amp;" - "&amp;'MPLH COMPS'!$E$12,
IF(AND(BH115="CONVENTIONAL",$BI115&gt;='MPLH COMPS'!$B$13,$BI115&lt;='MPLH COMPS'!$C$13),'MPLH COMPS'!$D$13&amp;" - "&amp;'MPLH COMPS'!$E$13,
IF(AND(BH115="CONVENIENCE",$BI115&gt;='MPLH COMPS'!$B$3,$BI115&lt;='MPLH COMPS'!$C$3),'MPLH COMPS'!$F$3&amp;" - "&amp;'MPLH COMPS'!$G$3,
IF(AND(BH115="CONVENIENCE",$BI115&gt;='MPLH COMPS'!$B$4,$BI115&lt;='MPLH COMPS'!$C$4),'MPLH COMPS'!$F$4&amp;" - "&amp;'MPLH COMPS'!$G$4,
IF(AND(BH115="CONVENIENCE",$BI115&gt;='MPLH COMPS'!$B$5,$BI115&lt;='MPLH COMPS'!$C$5),'MPLH COMPS'!$F$5&amp;" - "&amp;'MPLH COMPS'!$G$5,
IF(AND(BH115="CONVENIENCE",$BI115&gt;='MPLH COMPS'!$B$6,$BI115&lt;='MPLH COMPS'!$C$6),'MPLH COMPS'!$F$6&amp;" - "&amp;'MPLH COMPS'!$G$6,
IF(AND(BH115="CONVENIENCE",$BI115&gt;='MPLH COMPS'!$B$7,$BI115&lt;='MPLH COMPS'!$C$7),'MPLH COMPS'!$F$7&amp;" - "&amp;'MPLH COMPS'!$G$7,
IF(AND(BH115="CONVENIENCE",$BI115&gt;='MPLH COMPS'!$B$8,$BI115&lt;='MPLH COMPS'!$C$8),'MPLH COMPS'!$F$8&amp;" - "&amp;'MPLH COMPS'!$G$8,
IF(AND(BH115="CONVENIENCE",$BI115&gt;='MPLH COMPS'!$B$9,$BI115&lt;='MPLH COMPS'!$C$9),'MPLH COMPS'!$F$9&amp;" - "&amp;'MPLH COMPS'!$G$9,
IF(AND(BH115="CONVENIENCE",$BI115&gt;='MPLH COMPS'!$B$10,$BI115&lt;='MPLH COMPS'!$C$10),'MPLH COMPS'!$F$10&amp;" - "&amp;'MPLH COMPS'!$G$10,
IF(AND(BH115="CONVENIENCE",$BI115&gt;='MPLH COMPS'!$B$11,$BI115&lt;='MPLH COMPS'!$C$11),'MPLH COMPS'!$F$11&amp;" - "&amp;'MPLH COMPS'!$G$11,
IF(AND(BH115="CONVENIENCE",$BI115&gt;='MPLH COMPS'!$B$12,$BI115&lt;='MPLH COMPS'!$C$12),'MPLH COMPS'!$F$12&amp;" - "&amp;'MPLH COMPS'!$G$12,
IF(AND(BH115="CONVENIENCE",$BI115&gt;='MPLH COMPS'!$B$13,$BI115&lt;='MPLH COMPS'!$C$13),'MPLH COMPS'!$F$13&amp;" - "&amp;'MPLH COMPS'!$G$13,
""))))))))))))))))))))))</f>
        <v/>
      </c>
      <c r="BM115" s="31"/>
      <c r="BN115" s="113"/>
      <c r="BO115" s="115">
        <f t="shared" si="60"/>
        <v>0</v>
      </c>
      <c r="BP115" s="117">
        <f t="shared" si="61"/>
        <v>0</v>
      </c>
      <c r="BQ115" s="117">
        <f t="shared" si="62"/>
        <v>0</v>
      </c>
      <c r="BR115" s="116">
        <f t="shared" si="63"/>
        <v>0</v>
      </c>
      <c r="BS115" s="115">
        <f t="shared" si="64"/>
        <v>0</v>
      </c>
      <c r="BT115" s="117">
        <f t="shared" si="65"/>
        <v>0</v>
      </c>
      <c r="BU115" s="116">
        <f t="shared" si="66"/>
        <v>0</v>
      </c>
      <c r="BV115" s="115">
        <f t="shared" si="67"/>
        <v>0</v>
      </c>
      <c r="BW115" s="117">
        <f t="shared" si="68"/>
        <v>0</v>
      </c>
      <c r="BX115" s="116">
        <f t="shared" si="69"/>
        <v>0</v>
      </c>
      <c r="BY115" s="118">
        <f t="shared" si="73"/>
        <v>0</v>
      </c>
    </row>
    <row r="116" spans="1:77" ht="20.75" customHeight="1" x14ac:dyDescent="0.2">
      <c r="A116" s="74" t="s">
        <v>186</v>
      </c>
      <c r="B116" s="120" t="b">
        <v>0</v>
      </c>
      <c r="C116" s="75"/>
      <c r="D116" s="159">
        <f t="shared" si="70"/>
        <v>0</v>
      </c>
      <c r="E116" s="96"/>
      <c r="F116" s="76"/>
      <c r="G116" s="77"/>
      <c r="H116" s="77"/>
      <c r="I116" s="39">
        <f t="shared" si="71"/>
        <v>0</v>
      </c>
      <c r="J116" s="98">
        <f>IF($F116=0,0,IF($B116=FALSE,ROUND($F116/$I116,4),
IF(AND($B116=TRUE,C116=0,ROUND($F116/$I116,4)&gt;=0.4),MIN(1,ROUND(($F116/$I116)*'FEDERAL RATES (HIDDEN)'!$C$2,4)),
IF(AND($B116=TRUE,C116=0,ROUND($F116/$I116,4)&lt;0.4),ROUND($F116/$I116,4),
IF(ROUND((SUMIFS($F:$F,$B:$B,TRUE,$C:$C,$C116)/SUMIFS($I:$I,$B:$B,TRUE,$C:$C,$C116)),4)&gt;=0.4,
MIN(1,ROUND((SUMIFS($F:$F,$B:$B,TRUE,$C:$C,$C116)/SUMIFS($I:$I,$B:$B,TRUE,$C:$C,$C116))*'FEDERAL RATES (HIDDEN)'!$C$2,4)),
ROUND((SUMIFS($F:$F,$B:$B,TRUE,$C:$C,$C116)/SUMIFS($I:$I,$B:$B,TRUE,$C:$C,$C116)),4))))))</f>
        <v>0</v>
      </c>
      <c r="K116" s="89">
        <f t="shared" si="41"/>
        <v>0</v>
      </c>
      <c r="L116" s="99">
        <f t="shared" si="42"/>
        <v>0</v>
      </c>
      <c r="M116" s="68">
        <v>1</v>
      </c>
      <c r="N116" s="87">
        <f t="shared" si="74"/>
        <v>0</v>
      </c>
      <c r="O116" s="68"/>
      <c r="P116" s="38">
        <f t="shared" si="43"/>
        <v>0</v>
      </c>
      <c r="Q116" s="38">
        <f t="shared" si="44"/>
        <v>0</v>
      </c>
      <c r="R116" s="38">
        <f t="shared" si="45"/>
        <v>0</v>
      </c>
      <c r="S116" s="87">
        <f t="shared" si="46"/>
        <v>0</v>
      </c>
      <c r="T116" s="69"/>
      <c r="U116" s="38">
        <f t="shared" si="47"/>
        <v>0</v>
      </c>
      <c r="V116" s="38">
        <f t="shared" si="48"/>
        <v>0</v>
      </c>
      <c r="W116" s="38">
        <f t="shared" si="49"/>
        <v>0</v>
      </c>
      <c r="X116" s="87">
        <f t="shared" si="50"/>
        <v>0</v>
      </c>
      <c r="Y116" s="69"/>
      <c r="Z116" s="38">
        <f t="shared" si="51"/>
        <v>0</v>
      </c>
      <c r="AA116" s="38">
        <f t="shared" si="52"/>
        <v>0</v>
      </c>
      <c r="AB116" s="38">
        <f t="shared" si="53"/>
        <v>0</v>
      </c>
      <c r="AC116" s="87">
        <f t="shared" si="54"/>
        <v>0</v>
      </c>
      <c r="AD116" s="69"/>
      <c r="AE116" s="38">
        <f t="shared" si="55"/>
        <v>0</v>
      </c>
      <c r="AF116" s="38">
        <f t="shared" si="56"/>
        <v>0</v>
      </c>
      <c r="AG116" s="38">
        <f t="shared" si="57"/>
        <v>0</v>
      </c>
      <c r="AH116" s="87">
        <f t="shared" si="58"/>
        <v>0</v>
      </c>
      <c r="AI116" s="69"/>
      <c r="AJ116" s="39">
        <f t="shared" si="59"/>
        <v>0</v>
      </c>
      <c r="AK116" s="106"/>
      <c r="AL116" s="91"/>
      <c r="AM116" s="107"/>
      <c r="AN116" s="106"/>
      <c r="AO116" s="91"/>
      <c r="AP116" s="107"/>
      <c r="AQ116" s="106"/>
      <c r="AR116" s="91"/>
      <c r="AS116" s="107"/>
      <c r="AT116" s="106"/>
      <c r="AU116" s="91"/>
      <c r="AV116" s="107"/>
      <c r="AW116" s="106"/>
      <c r="AX116" s="107"/>
      <c r="AY116" s="106"/>
      <c r="AZ116" s="107"/>
      <c r="BA116" s="108"/>
      <c r="BB116" s="106"/>
      <c r="BC116" s="91"/>
      <c r="BD116" s="91"/>
      <c r="BE116" s="91"/>
      <c r="BF116" s="107"/>
      <c r="BG116" s="70"/>
      <c r="BH116" s="61"/>
      <c r="BI116" s="38">
        <f xml:space="preserve">
(P116*(2/3))+
(X116*(1/3))+
(AC116)+
(AH116)+
((AJ116)/(AZ116+'FEDERAL RATES (HIDDEN)'!$C$20))</f>
        <v>0</v>
      </c>
      <c r="BJ116" s="65"/>
      <c r="BK116" s="63">
        <f t="shared" si="72"/>
        <v>0</v>
      </c>
      <c r="BL116" s="88" t="str">
        <f>IF(AND(BH116="CONVENTIONAL",$BI116&gt;='MPLH COMPS'!$B$3,$BI116&lt;='MPLH COMPS'!$C$3),'MPLH COMPS'!$D$3&amp;" - "&amp;'MPLH COMPS'!$E$3,
IF(AND(BH116="CONVENTIONAL",$BI116&gt;='MPLH COMPS'!$B$4,$BI116&lt;='MPLH COMPS'!$C$4),'MPLH COMPS'!$D$4&amp;" - "&amp;'MPLH COMPS'!$E$4,
IF(AND(BH116="CONVENTIONAL",$BI116&gt;='MPLH COMPS'!$B$5,$BI116&lt;='MPLH COMPS'!$C$5),'MPLH COMPS'!$D$5&amp;" - "&amp;'MPLH COMPS'!$E$5,
IF(AND(BH116="CONVENTIONAL",$BI116&gt;='MPLH COMPS'!$B$6,$BI116&lt;='MPLH COMPS'!$C$6),'MPLH COMPS'!$D$6&amp;" - "&amp;'MPLH COMPS'!$E$6,
IF(AND(BH116="CONVENTIONAL",$BI116&gt;='MPLH COMPS'!$B$7,$BI116&lt;='MPLH COMPS'!$C$7),'MPLH COMPS'!$D$7&amp;" - "&amp;'MPLH COMPS'!$E$7,
IF(AND(BH116="CONVENTIONAL",$BI116&gt;='MPLH COMPS'!$B$8,$BI116&lt;='MPLH COMPS'!$C$8),'MPLH COMPS'!$D$8&amp;" - "&amp;'MPLH COMPS'!$E$8,
IF(AND(BH116="CONVENTIONAL",$BI116&gt;='MPLH COMPS'!$B$9,$BI116&lt;='MPLH COMPS'!$C$9),'MPLH COMPS'!$D$9&amp;" - "&amp;'MPLH COMPS'!$E$9,
IF(AND(BH116="CONVENTIONAL",$BI116&gt;='MPLH COMPS'!$B$10,$BI116&lt;='MPLH COMPS'!$C$10),'MPLH COMPS'!$D$10&amp;" - "&amp;'MPLH COMPS'!$E$10,
IF(AND(BH116="CONVENTIONAL",$BI116&gt;='MPLH COMPS'!$B$11,$BI116&lt;='MPLH COMPS'!$C$11),'MPLH COMPS'!$D$11&amp;" - "&amp;'MPLH COMPS'!$E$11,
IF(AND(BH116="CONVENTIONAL",$BI116&gt;='MPLH COMPS'!$B$12,$BI116&lt;='MPLH COMPS'!$C$12),'MPLH COMPS'!$D$12&amp;" - "&amp;'MPLH COMPS'!$E$12,
IF(AND(BH116="CONVENTIONAL",$BI116&gt;='MPLH COMPS'!$B$13,$BI116&lt;='MPLH COMPS'!$C$13),'MPLH COMPS'!$D$13&amp;" - "&amp;'MPLH COMPS'!$E$13,
IF(AND(BH116="CONVENIENCE",$BI116&gt;='MPLH COMPS'!$B$3,$BI116&lt;='MPLH COMPS'!$C$3),'MPLH COMPS'!$F$3&amp;" - "&amp;'MPLH COMPS'!$G$3,
IF(AND(BH116="CONVENIENCE",$BI116&gt;='MPLH COMPS'!$B$4,$BI116&lt;='MPLH COMPS'!$C$4),'MPLH COMPS'!$F$4&amp;" - "&amp;'MPLH COMPS'!$G$4,
IF(AND(BH116="CONVENIENCE",$BI116&gt;='MPLH COMPS'!$B$5,$BI116&lt;='MPLH COMPS'!$C$5),'MPLH COMPS'!$F$5&amp;" - "&amp;'MPLH COMPS'!$G$5,
IF(AND(BH116="CONVENIENCE",$BI116&gt;='MPLH COMPS'!$B$6,$BI116&lt;='MPLH COMPS'!$C$6),'MPLH COMPS'!$F$6&amp;" - "&amp;'MPLH COMPS'!$G$6,
IF(AND(BH116="CONVENIENCE",$BI116&gt;='MPLH COMPS'!$B$7,$BI116&lt;='MPLH COMPS'!$C$7),'MPLH COMPS'!$F$7&amp;" - "&amp;'MPLH COMPS'!$G$7,
IF(AND(BH116="CONVENIENCE",$BI116&gt;='MPLH COMPS'!$B$8,$BI116&lt;='MPLH COMPS'!$C$8),'MPLH COMPS'!$F$8&amp;" - "&amp;'MPLH COMPS'!$G$8,
IF(AND(BH116="CONVENIENCE",$BI116&gt;='MPLH COMPS'!$B$9,$BI116&lt;='MPLH COMPS'!$C$9),'MPLH COMPS'!$F$9&amp;" - "&amp;'MPLH COMPS'!$G$9,
IF(AND(BH116="CONVENIENCE",$BI116&gt;='MPLH COMPS'!$B$10,$BI116&lt;='MPLH COMPS'!$C$10),'MPLH COMPS'!$F$10&amp;" - "&amp;'MPLH COMPS'!$G$10,
IF(AND(BH116="CONVENIENCE",$BI116&gt;='MPLH COMPS'!$B$11,$BI116&lt;='MPLH COMPS'!$C$11),'MPLH COMPS'!$F$11&amp;" - "&amp;'MPLH COMPS'!$G$11,
IF(AND(BH116="CONVENIENCE",$BI116&gt;='MPLH COMPS'!$B$12,$BI116&lt;='MPLH COMPS'!$C$12),'MPLH COMPS'!$F$12&amp;" - "&amp;'MPLH COMPS'!$G$12,
IF(AND(BH116="CONVENIENCE",$BI116&gt;='MPLH COMPS'!$B$13,$BI116&lt;='MPLH COMPS'!$C$13),'MPLH COMPS'!$F$13&amp;" - "&amp;'MPLH COMPS'!$G$13,
""))))))))))))))))))))))</f>
        <v/>
      </c>
      <c r="BM116" s="31"/>
      <c r="BN116" s="113"/>
      <c r="BO116" s="115">
        <f t="shared" si="60"/>
        <v>0</v>
      </c>
      <c r="BP116" s="117">
        <f t="shared" si="61"/>
        <v>0</v>
      </c>
      <c r="BQ116" s="117">
        <f t="shared" si="62"/>
        <v>0</v>
      </c>
      <c r="BR116" s="116">
        <f t="shared" si="63"/>
        <v>0</v>
      </c>
      <c r="BS116" s="115">
        <f t="shared" si="64"/>
        <v>0</v>
      </c>
      <c r="BT116" s="117">
        <f t="shared" si="65"/>
        <v>0</v>
      </c>
      <c r="BU116" s="116">
        <f t="shared" si="66"/>
        <v>0</v>
      </c>
      <c r="BV116" s="115">
        <f t="shared" si="67"/>
        <v>0</v>
      </c>
      <c r="BW116" s="117">
        <f t="shared" si="68"/>
        <v>0</v>
      </c>
      <c r="BX116" s="116">
        <f t="shared" si="69"/>
        <v>0</v>
      </c>
      <c r="BY116" s="118">
        <f t="shared" si="73"/>
        <v>0</v>
      </c>
    </row>
    <row r="117" spans="1:77" ht="20.75" customHeight="1" x14ac:dyDescent="0.2">
      <c r="A117" s="74" t="s">
        <v>187</v>
      </c>
      <c r="B117" s="120" t="b">
        <v>0</v>
      </c>
      <c r="C117" s="75"/>
      <c r="D117" s="159">
        <f t="shared" si="70"/>
        <v>0</v>
      </c>
      <c r="E117" s="96"/>
      <c r="F117" s="76"/>
      <c r="G117" s="77"/>
      <c r="H117" s="77"/>
      <c r="I117" s="39">
        <f t="shared" si="71"/>
        <v>0</v>
      </c>
      <c r="J117" s="98">
        <f>IF($F117=0,0,IF($B117=FALSE,ROUND($F117/$I117,4),
IF(AND($B117=TRUE,C117=0,ROUND($F117/$I117,4)&gt;=0.4),MIN(1,ROUND(($F117/$I117)*'FEDERAL RATES (HIDDEN)'!$C$2,4)),
IF(AND($B117=TRUE,C117=0,ROUND($F117/$I117,4)&lt;0.4),ROUND($F117/$I117,4),
IF(ROUND((SUMIFS($F:$F,$B:$B,TRUE,$C:$C,$C117)/SUMIFS($I:$I,$B:$B,TRUE,$C:$C,$C117)),4)&gt;=0.4,
MIN(1,ROUND((SUMIFS($F:$F,$B:$B,TRUE,$C:$C,$C117)/SUMIFS($I:$I,$B:$B,TRUE,$C:$C,$C117))*'FEDERAL RATES (HIDDEN)'!$C$2,4)),
ROUND((SUMIFS($F:$F,$B:$B,TRUE,$C:$C,$C117)/SUMIFS($I:$I,$B:$B,TRUE,$C:$C,$C117)),4))))))</f>
        <v>0</v>
      </c>
      <c r="K117" s="89">
        <f t="shared" si="41"/>
        <v>0</v>
      </c>
      <c r="L117" s="99">
        <f t="shared" si="42"/>
        <v>0</v>
      </c>
      <c r="M117" s="68">
        <v>1</v>
      </c>
      <c r="N117" s="87">
        <f t="shared" si="74"/>
        <v>0</v>
      </c>
      <c r="O117" s="68"/>
      <c r="P117" s="38">
        <f t="shared" si="43"/>
        <v>0</v>
      </c>
      <c r="Q117" s="38">
        <f t="shared" si="44"/>
        <v>0</v>
      </c>
      <c r="R117" s="38">
        <f t="shared" si="45"/>
        <v>0</v>
      </c>
      <c r="S117" s="87">
        <f t="shared" si="46"/>
        <v>0</v>
      </c>
      <c r="T117" s="69"/>
      <c r="U117" s="38">
        <f t="shared" si="47"/>
        <v>0</v>
      </c>
      <c r="V117" s="38">
        <f t="shared" si="48"/>
        <v>0</v>
      </c>
      <c r="W117" s="38">
        <f t="shared" si="49"/>
        <v>0</v>
      </c>
      <c r="X117" s="87">
        <f t="shared" si="50"/>
        <v>0</v>
      </c>
      <c r="Y117" s="69"/>
      <c r="Z117" s="38">
        <f t="shared" si="51"/>
        <v>0</v>
      </c>
      <c r="AA117" s="38">
        <f t="shared" si="52"/>
        <v>0</v>
      </c>
      <c r="AB117" s="38">
        <f t="shared" si="53"/>
        <v>0</v>
      </c>
      <c r="AC117" s="87">
        <f t="shared" si="54"/>
        <v>0</v>
      </c>
      <c r="AD117" s="69"/>
      <c r="AE117" s="38">
        <f t="shared" si="55"/>
        <v>0</v>
      </c>
      <c r="AF117" s="38">
        <f t="shared" si="56"/>
        <v>0</v>
      </c>
      <c r="AG117" s="38">
        <f t="shared" si="57"/>
        <v>0</v>
      </c>
      <c r="AH117" s="87">
        <f t="shared" si="58"/>
        <v>0</v>
      </c>
      <c r="AI117" s="69"/>
      <c r="AJ117" s="39">
        <f t="shared" si="59"/>
        <v>0</v>
      </c>
      <c r="AK117" s="106"/>
      <c r="AL117" s="91"/>
      <c r="AM117" s="107"/>
      <c r="AN117" s="106"/>
      <c r="AO117" s="91"/>
      <c r="AP117" s="107"/>
      <c r="AQ117" s="106"/>
      <c r="AR117" s="91"/>
      <c r="AS117" s="107"/>
      <c r="AT117" s="106"/>
      <c r="AU117" s="91"/>
      <c r="AV117" s="107"/>
      <c r="AW117" s="106"/>
      <c r="AX117" s="107"/>
      <c r="AY117" s="106"/>
      <c r="AZ117" s="107"/>
      <c r="BA117" s="108"/>
      <c r="BB117" s="106"/>
      <c r="BC117" s="91"/>
      <c r="BD117" s="91"/>
      <c r="BE117" s="91"/>
      <c r="BF117" s="107"/>
      <c r="BG117" s="70"/>
      <c r="BH117" s="61"/>
      <c r="BI117" s="38">
        <f xml:space="preserve">
(P117*(2/3))+
(X117*(1/3))+
(AC117)+
(AH117)+
((AJ117)/(AZ117+'FEDERAL RATES (HIDDEN)'!$C$20))</f>
        <v>0</v>
      </c>
      <c r="BJ117" s="65"/>
      <c r="BK117" s="63">
        <f t="shared" si="72"/>
        <v>0</v>
      </c>
      <c r="BL117" s="88" t="str">
        <f>IF(AND(BH117="CONVENTIONAL",$BI117&gt;='MPLH COMPS'!$B$3,$BI117&lt;='MPLH COMPS'!$C$3),'MPLH COMPS'!$D$3&amp;" - "&amp;'MPLH COMPS'!$E$3,
IF(AND(BH117="CONVENTIONAL",$BI117&gt;='MPLH COMPS'!$B$4,$BI117&lt;='MPLH COMPS'!$C$4),'MPLH COMPS'!$D$4&amp;" - "&amp;'MPLH COMPS'!$E$4,
IF(AND(BH117="CONVENTIONAL",$BI117&gt;='MPLH COMPS'!$B$5,$BI117&lt;='MPLH COMPS'!$C$5),'MPLH COMPS'!$D$5&amp;" - "&amp;'MPLH COMPS'!$E$5,
IF(AND(BH117="CONVENTIONAL",$BI117&gt;='MPLH COMPS'!$B$6,$BI117&lt;='MPLH COMPS'!$C$6),'MPLH COMPS'!$D$6&amp;" - "&amp;'MPLH COMPS'!$E$6,
IF(AND(BH117="CONVENTIONAL",$BI117&gt;='MPLH COMPS'!$B$7,$BI117&lt;='MPLH COMPS'!$C$7),'MPLH COMPS'!$D$7&amp;" - "&amp;'MPLH COMPS'!$E$7,
IF(AND(BH117="CONVENTIONAL",$BI117&gt;='MPLH COMPS'!$B$8,$BI117&lt;='MPLH COMPS'!$C$8),'MPLH COMPS'!$D$8&amp;" - "&amp;'MPLH COMPS'!$E$8,
IF(AND(BH117="CONVENTIONAL",$BI117&gt;='MPLH COMPS'!$B$9,$BI117&lt;='MPLH COMPS'!$C$9),'MPLH COMPS'!$D$9&amp;" - "&amp;'MPLH COMPS'!$E$9,
IF(AND(BH117="CONVENTIONAL",$BI117&gt;='MPLH COMPS'!$B$10,$BI117&lt;='MPLH COMPS'!$C$10),'MPLH COMPS'!$D$10&amp;" - "&amp;'MPLH COMPS'!$E$10,
IF(AND(BH117="CONVENTIONAL",$BI117&gt;='MPLH COMPS'!$B$11,$BI117&lt;='MPLH COMPS'!$C$11),'MPLH COMPS'!$D$11&amp;" - "&amp;'MPLH COMPS'!$E$11,
IF(AND(BH117="CONVENTIONAL",$BI117&gt;='MPLH COMPS'!$B$12,$BI117&lt;='MPLH COMPS'!$C$12),'MPLH COMPS'!$D$12&amp;" - "&amp;'MPLH COMPS'!$E$12,
IF(AND(BH117="CONVENTIONAL",$BI117&gt;='MPLH COMPS'!$B$13,$BI117&lt;='MPLH COMPS'!$C$13),'MPLH COMPS'!$D$13&amp;" - "&amp;'MPLH COMPS'!$E$13,
IF(AND(BH117="CONVENIENCE",$BI117&gt;='MPLH COMPS'!$B$3,$BI117&lt;='MPLH COMPS'!$C$3),'MPLH COMPS'!$F$3&amp;" - "&amp;'MPLH COMPS'!$G$3,
IF(AND(BH117="CONVENIENCE",$BI117&gt;='MPLH COMPS'!$B$4,$BI117&lt;='MPLH COMPS'!$C$4),'MPLH COMPS'!$F$4&amp;" - "&amp;'MPLH COMPS'!$G$4,
IF(AND(BH117="CONVENIENCE",$BI117&gt;='MPLH COMPS'!$B$5,$BI117&lt;='MPLH COMPS'!$C$5),'MPLH COMPS'!$F$5&amp;" - "&amp;'MPLH COMPS'!$G$5,
IF(AND(BH117="CONVENIENCE",$BI117&gt;='MPLH COMPS'!$B$6,$BI117&lt;='MPLH COMPS'!$C$6),'MPLH COMPS'!$F$6&amp;" - "&amp;'MPLH COMPS'!$G$6,
IF(AND(BH117="CONVENIENCE",$BI117&gt;='MPLH COMPS'!$B$7,$BI117&lt;='MPLH COMPS'!$C$7),'MPLH COMPS'!$F$7&amp;" - "&amp;'MPLH COMPS'!$G$7,
IF(AND(BH117="CONVENIENCE",$BI117&gt;='MPLH COMPS'!$B$8,$BI117&lt;='MPLH COMPS'!$C$8),'MPLH COMPS'!$F$8&amp;" - "&amp;'MPLH COMPS'!$G$8,
IF(AND(BH117="CONVENIENCE",$BI117&gt;='MPLH COMPS'!$B$9,$BI117&lt;='MPLH COMPS'!$C$9),'MPLH COMPS'!$F$9&amp;" - "&amp;'MPLH COMPS'!$G$9,
IF(AND(BH117="CONVENIENCE",$BI117&gt;='MPLH COMPS'!$B$10,$BI117&lt;='MPLH COMPS'!$C$10),'MPLH COMPS'!$F$10&amp;" - "&amp;'MPLH COMPS'!$G$10,
IF(AND(BH117="CONVENIENCE",$BI117&gt;='MPLH COMPS'!$B$11,$BI117&lt;='MPLH COMPS'!$C$11),'MPLH COMPS'!$F$11&amp;" - "&amp;'MPLH COMPS'!$G$11,
IF(AND(BH117="CONVENIENCE",$BI117&gt;='MPLH COMPS'!$B$12,$BI117&lt;='MPLH COMPS'!$C$12),'MPLH COMPS'!$F$12&amp;" - "&amp;'MPLH COMPS'!$G$12,
IF(AND(BH117="CONVENIENCE",$BI117&gt;='MPLH COMPS'!$B$13,$BI117&lt;='MPLH COMPS'!$C$13),'MPLH COMPS'!$F$13&amp;" - "&amp;'MPLH COMPS'!$G$13,
""))))))))))))))))))))))</f>
        <v/>
      </c>
      <c r="BM117" s="31"/>
      <c r="BN117" s="113"/>
      <c r="BO117" s="115">
        <f t="shared" si="60"/>
        <v>0</v>
      </c>
      <c r="BP117" s="117">
        <f t="shared" si="61"/>
        <v>0</v>
      </c>
      <c r="BQ117" s="117">
        <f t="shared" si="62"/>
        <v>0</v>
      </c>
      <c r="BR117" s="116">
        <f t="shared" si="63"/>
        <v>0</v>
      </c>
      <c r="BS117" s="115">
        <f t="shared" si="64"/>
        <v>0</v>
      </c>
      <c r="BT117" s="117">
        <f t="shared" si="65"/>
        <v>0</v>
      </c>
      <c r="BU117" s="116">
        <f t="shared" si="66"/>
        <v>0</v>
      </c>
      <c r="BV117" s="115">
        <f t="shared" si="67"/>
        <v>0</v>
      </c>
      <c r="BW117" s="117">
        <f t="shared" si="68"/>
        <v>0</v>
      </c>
      <c r="BX117" s="116">
        <f t="shared" si="69"/>
        <v>0</v>
      </c>
      <c r="BY117" s="118">
        <f t="shared" si="73"/>
        <v>0</v>
      </c>
    </row>
    <row r="118" spans="1:77" ht="20.75" customHeight="1" x14ac:dyDescent="0.2">
      <c r="A118" s="74" t="s">
        <v>188</v>
      </c>
      <c r="B118" s="120" t="b">
        <v>0</v>
      </c>
      <c r="C118" s="75"/>
      <c r="D118" s="159">
        <f t="shared" si="70"/>
        <v>0</v>
      </c>
      <c r="E118" s="96"/>
      <c r="F118" s="76"/>
      <c r="G118" s="77"/>
      <c r="H118" s="77"/>
      <c r="I118" s="39">
        <f t="shared" si="71"/>
        <v>0</v>
      </c>
      <c r="J118" s="98">
        <f>IF($F118=0,0,IF($B118=FALSE,ROUND($F118/$I118,4),
IF(AND($B118=TRUE,C118=0,ROUND($F118/$I118,4)&gt;=0.4),MIN(1,ROUND(($F118/$I118)*'FEDERAL RATES (HIDDEN)'!$C$2,4)),
IF(AND($B118=TRUE,C118=0,ROUND($F118/$I118,4)&lt;0.4),ROUND($F118/$I118,4),
IF(ROUND((SUMIFS($F:$F,$B:$B,TRUE,$C:$C,$C118)/SUMIFS($I:$I,$B:$B,TRUE,$C:$C,$C118)),4)&gt;=0.4,
MIN(1,ROUND((SUMIFS($F:$F,$B:$B,TRUE,$C:$C,$C118)/SUMIFS($I:$I,$B:$B,TRUE,$C:$C,$C118))*'FEDERAL RATES (HIDDEN)'!$C$2,4)),
ROUND((SUMIFS($F:$F,$B:$B,TRUE,$C:$C,$C118)/SUMIFS($I:$I,$B:$B,TRUE,$C:$C,$C118)),4))))))</f>
        <v>0</v>
      </c>
      <c r="K118" s="89">
        <f t="shared" si="41"/>
        <v>0</v>
      </c>
      <c r="L118" s="99">
        <f t="shared" si="42"/>
        <v>0</v>
      </c>
      <c r="M118" s="68">
        <v>1</v>
      </c>
      <c r="N118" s="87">
        <f t="shared" si="74"/>
        <v>0</v>
      </c>
      <c r="O118" s="68"/>
      <c r="P118" s="38">
        <f t="shared" si="43"/>
        <v>0</v>
      </c>
      <c r="Q118" s="38">
        <f t="shared" si="44"/>
        <v>0</v>
      </c>
      <c r="R118" s="38">
        <f t="shared" si="45"/>
        <v>0</v>
      </c>
      <c r="S118" s="87">
        <f t="shared" si="46"/>
        <v>0</v>
      </c>
      <c r="T118" s="69"/>
      <c r="U118" s="38">
        <f t="shared" si="47"/>
        <v>0</v>
      </c>
      <c r="V118" s="38">
        <f t="shared" si="48"/>
        <v>0</v>
      </c>
      <c r="W118" s="38">
        <f t="shared" si="49"/>
        <v>0</v>
      </c>
      <c r="X118" s="87">
        <f t="shared" si="50"/>
        <v>0</v>
      </c>
      <c r="Y118" s="69"/>
      <c r="Z118" s="38">
        <f t="shared" si="51"/>
        <v>0</v>
      </c>
      <c r="AA118" s="38">
        <f t="shared" si="52"/>
        <v>0</v>
      </c>
      <c r="AB118" s="38">
        <f t="shared" si="53"/>
        <v>0</v>
      </c>
      <c r="AC118" s="87">
        <f t="shared" si="54"/>
        <v>0</v>
      </c>
      <c r="AD118" s="69"/>
      <c r="AE118" s="38">
        <f t="shared" si="55"/>
        <v>0</v>
      </c>
      <c r="AF118" s="38">
        <f t="shared" si="56"/>
        <v>0</v>
      </c>
      <c r="AG118" s="38">
        <f t="shared" si="57"/>
        <v>0</v>
      </c>
      <c r="AH118" s="87">
        <f t="shared" si="58"/>
        <v>0</v>
      </c>
      <c r="AI118" s="69"/>
      <c r="AJ118" s="39">
        <f t="shared" si="59"/>
        <v>0</v>
      </c>
      <c r="AK118" s="106"/>
      <c r="AL118" s="91"/>
      <c r="AM118" s="107"/>
      <c r="AN118" s="106"/>
      <c r="AO118" s="91"/>
      <c r="AP118" s="107"/>
      <c r="AQ118" s="106"/>
      <c r="AR118" s="91"/>
      <c r="AS118" s="107"/>
      <c r="AT118" s="106"/>
      <c r="AU118" s="91"/>
      <c r="AV118" s="107"/>
      <c r="AW118" s="106"/>
      <c r="AX118" s="107"/>
      <c r="AY118" s="106"/>
      <c r="AZ118" s="107"/>
      <c r="BA118" s="108"/>
      <c r="BB118" s="106"/>
      <c r="BC118" s="91"/>
      <c r="BD118" s="91"/>
      <c r="BE118" s="91"/>
      <c r="BF118" s="107"/>
      <c r="BG118" s="70"/>
      <c r="BH118" s="61"/>
      <c r="BI118" s="38">
        <f xml:space="preserve">
(P118*(2/3))+
(X118*(1/3))+
(AC118)+
(AH118)+
((AJ118)/(AZ118+'FEDERAL RATES (HIDDEN)'!$C$20))</f>
        <v>0</v>
      </c>
      <c r="BJ118" s="65"/>
      <c r="BK118" s="63">
        <f t="shared" si="72"/>
        <v>0</v>
      </c>
      <c r="BL118" s="88" t="str">
        <f>IF(AND(BH118="CONVENTIONAL",$BI118&gt;='MPLH COMPS'!$B$3,$BI118&lt;='MPLH COMPS'!$C$3),'MPLH COMPS'!$D$3&amp;" - "&amp;'MPLH COMPS'!$E$3,
IF(AND(BH118="CONVENTIONAL",$BI118&gt;='MPLH COMPS'!$B$4,$BI118&lt;='MPLH COMPS'!$C$4),'MPLH COMPS'!$D$4&amp;" - "&amp;'MPLH COMPS'!$E$4,
IF(AND(BH118="CONVENTIONAL",$BI118&gt;='MPLH COMPS'!$B$5,$BI118&lt;='MPLH COMPS'!$C$5),'MPLH COMPS'!$D$5&amp;" - "&amp;'MPLH COMPS'!$E$5,
IF(AND(BH118="CONVENTIONAL",$BI118&gt;='MPLH COMPS'!$B$6,$BI118&lt;='MPLH COMPS'!$C$6),'MPLH COMPS'!$D$6&amp;" - "&amp;'MPLH COMPS'!$E$6,
IF(AND(BH118="CONVENTIONAL",$BI118&gt;='MPLH COMPS'!$B$7,$BI118&lt;='MPLH COMPS'!$C$7),'MPLH COMPS'!$D$7&amp;" - "&amp;'MPLH COMPS'!$E$7,
IF(AND(BH118="CONVENTIONAL",$BI118&gt;='MPLH COMPS'!$B$8,$BI118&lt;='MPLH COMPS'!$C$8),'MPLH COMPS'!$D$8&amp;" - "&amp;'MPLH COMPS'!$E$8,
IF(AND(BH118="CONVENTIONAL",$BI118&gt;='MPLH COMPS'!$B$9,$BI118&lt;='MPLH COMPS'!$C$9),'MPLH COMPS'!$D$9&amp;" - "&amp;'MPLH COMPS'!$E$9,
IF(AND(BH118="CONVENTIONAL",$BI118&gt;='MPLH COMPS'!$B$10,$BI118&lt;='MPLH COMPS'!$C$10),'MPLH COMPS'!$D$10&amp;" - "&amp;'MPLH COMPS'!$E$10,
IF(AND(BH118="CONVENTIONAL",$BI118&gt;='MPLH COMPS'!$B$11,$BI118&lt;='MPLH COMPS'!$C$11),'MPLH COMPS'!$D$11&amp;" - "&amp;'MPLH COMPS'!$E$11,
IF(AND(BH118="CONVENTIONAL",$BI118&gt;='MPLH COMPS'!$B$12,$BI118&lt;='MPLH COMPS'!$C$12),'MPLH COMPS'!$D$12&amp;" - "&amp;'MPLH COMPS'!$E$12,
IF(AND(BH118="CONVENTIONAL",$BI118&gt;='MPLH COMPS'!$B$13,$BI118&lt;='MPLH COMPS'!$C$13),'MPLH COMPS'!$D$13&amp;" - "&amp;'MPLH COMPS'!$E$13,
IF(AND(BH118="CONVENIENCE",$BI118&gt;='MPLH COMPS'!$B$3,$BI118&lt;='MPLH COMPS'!$C$3),'MPLH COMPS'!$F$3&amp;" - "&amp;'MPLH COMPS'!$G$3,
IF(AND(BH118="CONVENIENCE",$BI118&gt;='MPLH COMPS'!$B$4,$BI118&lt;='MPLH COMPS'!$C$4),'MPLH COMPS'!$F$4&amp;" - "&amp;'MPLH COMPS'!$G$4,
IF(AND(BH118="CONVENIENCE",$BI118&gt;='MPLH COMPS'!$B$5,$BI118&lt;='MPLH COMPS'!$C$5),'MPLH COMPS'!$F$5&amp;" - "&amp;'MPLH COMPS'!$G$5,
IF(AND(BH118="CONVENIENCE",$BI118&gt;='MPLH COMPS'!$B$6,$BI118&lt;='MPLH COMPS'!$C$6),'MPLH COMPS'!$F$6&amp;" - "&amp;'MPLH COMPS'!$G$6,
IF(AND(BH118="CONVENIENCE",$BI118&gt;='MPLH COMPS'!$B$7,$BI118&lt;='MPLH COMPS'!$C$7),'MPLH COMPS'!$F$7&amp;" - "&amp;'MPLH COMPS'!$G$7,
IF(AND(BH118="CONVENIENCE",$BI118&gt;='MPLH COMPS'!$B$8,$BI118&lt;='MPLH COMPS'!$C$8),'MPLH COMPS'!$F$8&amp;" - "&amp;'MPLH COMPS'!$G$8,
IF(AND(BH118="CONVENIENCE",$BI118&gt;='MPLH COMPS'!$B$9,$BI118&lt;='MPLH COMPS'!$C$9),'MPLH COMPS'!$F$9&amp;" - "&amp;'MPLH COMPS'!$G$9,
IF(AND(BH118="CONVENIENCE",$BI118&gt;='MPLH COMPS'!$B$10,$BI118&lt;='MPLH COMPS'!$C$10),'MPLH COMPS'!$F$10&amp;" - "&amp;'MPLH COMPS'!$G$10,
IF(AND(BH118="CONVENIENCE",$BI118&gt;='MPLH COMPS'!$B$11,$BI118&lt;='MPLH COMPS'!$C$11),'MPLH COMPS'!$F$11&amp;" - "&amp;'MPLH COMPS'!$G$11,
IF(AND(BH118="CONVENIENCE",$BI118&gt;='MPLH COMPS'!$B$12,$BI118&lt;='MPLH COMPS'!$C$12),'MPLH COMPS'!$F$12&amp;" - "&amp;'MPLH COMPS'!$G$12,
IF(AND(BH118="CONVENIENCE",$BI118&gt;='MPLH COMPS'!$B$13,$BI118&lt;='MPLH COMPS'!$C$13),'MPLH COMPS'!$F$13&amp;" - "&amp;'MPLH COMPS'!$G$13,
""))))))))))))))))))))))</f>
        <v/>
      </c>
      <c r="BM118" s="31"/>
      <c r="BN118" s="113"/>
      <c r="BO118" s="115">
        <f t="shared" si="60"/>
        <v>0</v>
      </c>
      <c r="BP118" s="117">
        <f t="shared" si="61"/>
        <v>0</v>
      </c>
      <c r="BQ118" s="117">
        <f t="shared" si="62"/>
        <v>0</v>
      </c>
      <c r="BR118" s="116">
        <f t="shared" si="63"/>
        <v>0</v>
      </c>
      <c r="BS118" s="115">
        <f t="shared" si="64"/>
        <v>0</v>
      </c>
      <c r="BT118" s="117">
        <f t="shared" si="65"/>
        <v>0</v>
      </c>
      <c r="BU118" s="116">
        <f t="shared" si="66"/>
        <v>0</v>
      </c>
      <c r="BV118" s="115">
        <f t="shared" si="67"/>
        <v>0</v>
      </c>
      <c r="BW118" s="117">
        <f t="shared" si="68"/>
        <v>0</v>
      </c>
      <c r="BX118" s="116">
        <f t="shared" si="69"/>
        <v>0</v>
      </c>
      <c r="BY118" s="118">
        <f t="shared" si="73"/>
        <v>0</v>
      </c>
    </row>
    <row r="119" spans="1:77" ht="20.75" customHeight="1" x14ac:dyDescent="0.2">
      <c r="A119" s="74" t="s">
        <v>189</v>
      </c>
      <c r="B119" s="120" t="b">
        <v>0</v>
      </c>
      <c r="C119" s="75"/>
      <c r="D119" s="159">
        <f t="shared" si="70"/>
        <v>0</v>
      </c>
      <c r="E119" s="96"/>
      <c r="F119" s="76"/>
      <c r="G119" s="77"/>
      <c r="H119" s="77"/>
      <c r="I119" s="39">
        <f t="shared" si="71"/>
        <v>0</v>
      </c>
      <c r="J119" s="98">
        <f>IF($F119=0,0,IF($B119=FALSE,ROUND($F119/$I119,4),
IF(AND($B119=TRUE,C119=0,ROUND($F119/$I119,4)&gt;=0.4),MIN(1,ROUND(($F119/$I119)*'FEDERAL RATES (HIDDEN)'!$C$2,4)),
IF(AND($B119=TRUE,C119=0,ROUND($F119/$I119,4)&lt;0.4),ROUND($F119/$I119,4),
IF(ROUND((SUMIFS($F:$F,$B:$B,TRUE,$C:$C,$C119)/SUMIFS($I:$I,$B:$B,TRUE,$C:$C,$C119)),4)&gt;=0.4,
MIN(1,ROUND((SUMIFS($F:$F,$B:$B,TRUE,$C:$C,$C119)/SUMIFS($I:$I,$B:$B,TRUE,$C:$C,$C119))*'FEDERAL RATES (HIDDEN)'!$C$2,4)),
ROUND((SUMIFS($F:$F,$B:$B,TRUE,$C:$C,$C119)/SUMIFS($I:$I,$B:$B,TRUE,$C:$C,$C119)),4))))))</f>
        <v>0</v>
      </c>
      <c r="K119" s="89">
        <f t="shared" si="41"/>
        <v>0</v>
      </c>
      <c r="L119" s="99">
        <f t="shared" si="42"/>
        <v>0</v>
      </c>
      <c r="M119" s="68">
        <v>1</v>
      </c>
      <c r="N119" s="87">
        <f t="shared" si="74"/>
        <v>0</v>
      </c>
      <c r="O119" s="68"/>
      <c r="P119" s="38">
        <f t="shared" si="43"/>
        <v>0</v>
      </c>
      <c r="Q119" s="38">
        <f t="shared" si="44"/>
        <v>0</v>
      </c>
      <c r="R119" s="38">
        <f t="shared" si="45"/>
        <v>0</v>
      </c>
      <c r="S119" s="87">
        <f t="shared" si="46"/>
        <v>0</v>
      </c>
      <c r="T119" s="69"/>
      <c r="U119" s="38">
        <f t="shared" si="47"/>
        <v>0</v>
      </c>
      <c r="V119" s="38">
        <f t="shared" si="48"/>
        <v>0</v>
      </c>
      <c r="W119" s="38">
        <f t="shared" si="49"/>
        <v>0</v>
      </c>
      <c r="X119" s="87">
        <f t="shared" si="50"/>
        <v>0</v>
      </c>
      <c r="Y119" s="69"/>
      <c r="Z119" s="38">
        <f t="shared" si="51"/>
        <v>0</v>
      </c>
      <c r="AA119" s="38">
        <f t="shared" si="52"/>
        <v>0</v>
      </c>
      <c r="AB119" s="38">
        <f t="shared" si="53"/>
        <v>0</v>
      </c>
      <c r="AC119" s="87">
        <f t="shared" si="54"/>
        <v>0</v>
      </c>
      <c r="AD119" s="69"/>
      <c r="AE119" s="38">
        <f t="shared" si="55"/>
        <v>0</v>
      </c>
      <c r="AF119" s="38">
        <f t="shared" si="56"/>
        <v>0</v>
      </c>
      <c r="AG119" s="38">
        <f t="shared" si="57"/>
        <v>0</v>
      </c>
      <c r="AH119" s="87">
        <f t="shared" si="58"/>
        <v>0</v>
      </c>
      <c r="AI119" s="69"/>
      <c r="AJ119" s="39">
        <f t="shared" si="59"/>
        <v>0</v>
      </c>
      <c r="AK119" s="106"/>
      <c r="AL119" s="91"/>
      <c r="AM119" s="107"/>
      <c r="AN119" s="106"/>
      <c r="AO119" s="91"/>
      <c r="AP119" s="107"/>
      <c r="AQ119" s="106"/>
      <c r="AR119" s="91"/>
      <c r="AS119" s="107"/>
      <c r="AT119" s="106"/>
      <c r="AU119" s="91"/>
      <c r="AV119" s="107"/>
      <c r="AW119" s="106"/>
      <c r="AX119" s="107"/>
      <c r="AY119" s="106"/>
      <c r="AZ119" s="107"/>
      <c r="BA119" s="108"/>
      <c r="BB119" s="106"/>
      <c r="BC119" s="91"/>
      <c r="BD119" s="91"/>
      <c r="BE119" s="91"/>
      <c r="BF119" s="107"/>
      <c r="BG119" s="70"/>
      <c r="BH119" s="61"/>
      <c r="BI119" s="38">
        <f xml:space="preserve">
(P119*(2/3))+
(X119*(1/3))+
(AC119)+
(AH119)+
((AJ119)/(AZ119+'FEDERAL RATES (HIDDEN)'!$C$20))</f>
        <v>0</v>
      </c>
      <c r="BJ119" s="65"/>
      <c r="BK119" s="63">
        <f t="shared" si="72"/>
        <v>0</v>
      </c>
      <c r="BL119" s="88" t="str">
        <f>IF(AND(BH119="CONVENTIONAL",$BI119&gt;='MPLH COMPS'!$B$3,$BI119&lt;='MPLH COMPS'!$C$3),'MPLH COMPS'!$D$3&amp;" - "&amp;'MPLH COMPS'!$E$3,
IF(AND(BH119="CONVENTIONAL",$BI119&gt;='MPLH COMPS'!$B$4,$BI119&lt;='MPLH COMPS'!$C$4),'MPLH COMPS'!$D$4&amp;" - "&amp;'MPLH COMPS'!$E$4,
IF(AND(BH119="CONVENTIONAL",$BI119&gt;='MPLH COMPS'!$B$5,$BI119&lt;='MPLH COMPS'!$C$5),'MPLH COMPS'!$D$5&amp;" - "&amp;'MPLH COMPS'!$E$5,
IF(AND(BH119="CONVENTIONAL",$BI119&gt;='MPLH COMPS'!$B$6,$BI119&lt;='MPLH COMPS'!$C$6),'MPLH COMPS'!$D$6&amp;" - "&amp;'MPLH COMPS'!$E$6,
IF(AND(BH119="CONVENTIONAL",$BI119&gt;='MPLH COMPS'!$B$7,$BI119&lt;='MPLH COMPS'!$C$7),'MPLH COMPS'!$D$7&amp;" - "&amp;'MPLH COMPS'!$E$7,
IF(AND(BH119="CONVENTIONAL",$BI119&gt;='MPLH COMPS'!$B$8,$BI119&lt;='MPLH COMPS'!$C$8),'MPLH COMPS'!$D$8&amp;" - "&amp;'MPLH COMPS'!$E$8,
IF(AND(BH119="CONVENTIONAL",$BI119&gt;='MPLH COMPS'!$B$9,$BI119&lt;='MPLH COMPS'!$C$9),'MPLH COMPS'!$D$9&amp;" - "&amp;'MPLH COMPS'!$E$9,
IF(AND(BH119="CONVENTIONAL",$BI119&gt;='MPLH COMPS'!$B$10,$BI119&lt;='MPLH COMPS'!$C$10),'MPLH COMPS'!$D$10&amp;" - "&amp;'MPLH COMPS'!$E$10,
IF(AND(BH119="CONVENTIONAL",$BI119&gt;='MPLH COMPS'!$B$11,$BI119&lt;='MPLH COMPS'!$C$11),'MPLH COMPS'!$D$11&amp;" - "&amp;'MPLH COMPS'!$E$11,
IF(AND(BH119="CONVENTIONAL",$BI119&gt;='MPLH COMPS'!$B$12,$BI119&lt;='MPLH COMPS'!$C$12),'MPLH COMPS'!$D$12&amp;" - "&amp;'MPLH COMPS'!$E$12,
IF(AND(BH119="CONVENTIONAL",$BI119&gt;='MPLH COMPS'!$B$13,$BI119&lt;='MPLH COMPS'!$C$13),'MPLH COMPS'!$D$13&amp;" - "&amp;'MPLH COMPS'!$E$13,
IF(AND(BH119="CONVENIENCE",$BI119&gt;='MPLH COMPS'!$B$3,$BI119&lt;='MPLH COMPS'!$C$3),'MPLH COMPS'!$F$3&amp;" - "&amp;'MPLH COMPS'!$G$3,
IF(AND(BH119="CONVENIENCE",$BI119&gt;='MPLH COMPS'!$B$4,$BI119&lt;='MPLH COMPS'!$C$4),'MPLH COMPS'!$F$4&amp;" - "&amp;'MPLH COMPS'!$G$4,
IF(AND(BH119="CONVENIENCE",$BI119&gt;='MPLH COMPS'!$B$5,$BI119&lt;='MPLH COMPS'!$C$5),'MPLH COMPS'!$F$5&amp;" - "&amp;'MPLH COMPS'!$G$5,
IF(AND(BH119="CONVENIENCE",$BI119&gt;='MPLH COMPS'!$B$6,$BI119&lt;='MPLH COMPS'!$C$6),'MPLH COMPS'!$F$6&amp;" - "&amp;'MPLH COMPS'!$G$6,
IF(AND(BH119="CONVENIENCE",$BI119&gt;='MPLH COMPS'!$B$7,$BI119&lt;='MPLH COMPS'!$C$7),'MPLH COMPS'!$F$7&amp;" - "&amp;'MPLH COMPS'!$G$7,
IF(AND(BH119="CONVENIENCE",$BI119&gt;='MPLH COMPS'!$B$8,$BI119&lt;='MPLH COMPS'!$C$8),'MPLH COMPS'!$F$8&amp;" - "&amp;'MPLH COMPS'!$G$8,
IF(AND(BH119="CONVENIENCE",$BI119&gt;='MPLH COMPS'!$B$9,$BI119&lt;='MPLH COMPS'!$C$9),'MPLH COMPS'!$F$9&amp;" - "&amp;'MPLH COMPS'!$G$9,
IF(AND(BH119="CONVENIENCE",$BI119&gt;='MPLH COMPS'!$B$10,$BI119&lt;='MPLH COMPS'!$C$10),'MPLH COMPS'!$F$10&amp;" - "&amp;'MPLH COMPS'!$G$10,
IF(AND(BH119="CONVENIENCE",$BI119&gt;='MPLH COMPS'!$B$11,$BI119&lt;='MPLH COMPS'!$C$11),'MPLH COMPS'!$F$11&amp;" - "&amp;'MPLH COMPS'!$G$11,
IF(AND(BH119="CONVENIENCE",$BI119&gt;='MPLH COMPS'!$B$12,$BI119&lt;='MPLH COMPS'!$C$12),'MPLH COMPS'!$F$12&amp;" - "&amp;'MPLH COMPS'!$G$12,
IF(AND(BH119="CONVENIENCE",$BI119&gt;='MPLH COMPS'!$B$13,$BI119&lt;='MPLH COMPS'!$C$13),'MPLH COMPS'!$F$13&amp;" - "&amp;'MPLH COMPS'!$G$13,
""))))))))))))))))))))))</f>
        <v/>
      </c>
      <c r="BM119" s="31"/>
      <c r="BN119" s="113"/>
      <c r="BO119" s="115">
        <f t="shared" si="60"/>
        <v>0</v>
      </c>
      <c r="BP119" s="117">
        <f t="shared" si="61"/>
        <v>0</v>
      </c>
      <c r="BQ119" s="117">
        <f t="shared" si="62"/>
        <v>0</v>
      </c>
      <c r="BR119" s="116">
        <f t="shared" si="63"/>
        <v>0</v>
      </c>
      <c r="BS119" s="115">
        <f t="shared" si="64"/>
        <v>0</v>
      </c>
      <c r="BT119" s="117">
        <f t="shared" si="65"/>
        <v>0</v>
      </c>
      <c r="BU119" s="116">
        <f t="shared" si="66"/>
        <v>0</v>
      </c>
      <c r="BV119" s="115">
        <f t="shared" si="67"/>
        <v>0</v>
      </c>
      <c r="BW119" s="117">
        <f t="shared" si="68"/>
        <v>0</v>
      </c>
      <c r="BX119" s="116">
        <f t="shared" si="69"/>
        <v>0</v>
      </c>
      <c r="BY119" s="118">
        <f t="shared" si="73"/>
        <v>0</v>
      </c>
    </row>
    <row r="120" spans="1:77" ht="20.75" customHeight="1" x14ac:dyDescent="0.2">
      <c r="A120" s="74" t="s">
        <v>190</v>
      </c>
      <c r="B120" s="120" t="b">
        <v>0</v>
      </c>
      <c r="C120" s="75"/>
      <c r="D120" s="159">
        <f t="shared" si="70"/>
        <v>0</v>
      </c>
      <c r="E120" s="96"/>
      <c r="F120" s="76"/>
      <c r="G120" s="77"/>
      <c r="H120" s="77"/>
      <c r="I120" s="39">
        <f t="shared" si="71"/>
        <v>0</v>
      </c>
      <c r="J120" s="98">
        <f>IF($F120=0,0,IF($B120=FALSE,ROUND($F120/$I120,4),
IF(AND($B120=TRUE,C120=0,ROUND($F120/$I120,4)&gt;=0.4),MIN(1,ROUND(($F120/$I120)*'FEDERAL RATES (HIDDEN)'!$C$2,4)),
IF(AND($B120=TRUE,C120=0,ROUND($F120/$I120,4)&lt;0.4),ROUND($F120/$I120,4),
IF(ROUND((SUMIFS($F:$F,$B:$B,TRUE,$C:$C,$C120)/SUMIFS($I:$I,$B:$B,TRUE,$C:$C,$C120)),4)&gt;=0.4,
MIN(1,ROUND((SUMIFS($F:$F,$B:$B,TRUE,$C:$C,$C120)/SUMIFS($I:$I,$B:$B,TRUE,$C:$C,$C120))*'FEDERAL RATES (HIDDEN)'!$C$2,4)),
ROUND((SUMIFS($F:$F,$B:$B,TRUE,$C:$C,$C120)/SUMIFS($I:$I,$B:$B,TRUE,$C:$C,$C120)),4))))))</f>
        <v>0</v>
      </c>
      <c r="K120" s="89">
        <f t="shared" si="41"/>
        <v>0</v>
      </c>
      <c r="L120" s="99">
        <f t="shared" si="42"/>
        <v>0</v>
      </c>
      <c r="M120" s="68">
        <v>1</v>
      </c>
      <c r="N120" s="87">
        <f t="shared" si="74"/>
        <v>0</v>
      </c>
      <c r="O120" s="68"/>
      <c r="P120" s="38">
        <f t="shared" si="43"/>
        <v>0</v>
      </c>
      <c r="Q120" s="38">
        <f t="shared" si="44"/>
        <v>0</v>
      </c>
      <c r="R120" s="38">
        <f t="shared" si="45"/>
        <v>0</v>
      </c>
      <c r="S120" s="87">
        <f t="shared" si="46"/>
        <v>0</v>
      </c>
      <c r="T120" s="69"/>
      <c r="U120" s="38">
        <f t="shared" si="47"/>
        <v>0</v>
      </c>
      <c r="V120" s="38">
        <f t="shared" si="48"/>
        <v>0</v>
      </c>
      <c r="W120" s="38">
        <f t="shared" si="49"/>
        <v>0</v>
      </c>
      <c r="X120" s="87">
        <f t="shared" si="50"/>
        <v>0</v>
      </c>
      <c r="Y120" s="69"/>
      <c r="Z120" s="38">
        <f t="shared" si="51"/>
        <v>0</v>
      </c>
      <c r="AA120" s="38">
        <f t="shared" si="52"/>
        <v>0</v>
      </c>
      <c r="AB120" s="38">
        <f t="shared" si="53"/>
        <v>0</v>
      </c>
      <c r="AC120" s="87">
        <f t="shared" si="54"/>
        <v>0</v>
      </c>
      <c r="AD120" s="69"/>
      <c r="AE120" s="38">
        <f t="shared" si="55"/>
        <v>0</v>
      </c>
      <c r="AF120" s="38">
        <f t="shared" si="56"/>
        <v>0</v>
      </c>
      <c r="AG120" s="38">
        <f t="shared" si="57"/>
        <v>0</v>
      </c>
      <c r="AH120" s="87">
        <f t="shared" si="58"/>
        <v>0</v>
      </c>
      <c r="AI120" s="69"/>
      <c r="AJ120" s="39">
        <f t="shared" si="59"/>
        <v>0</v>
      </c>
      <c r="AK120" s="106"/>
      <c r="AL120" s="91"/>
      <c r="AM120" s="107"/>
      <c r="AN120" s="106"/>
      <c r="AO120" s="91"/>
      <c r="AP120" s="107"/>
      <c r="AQ120" s="106"/>
      <c r="AR120" s="91"/>
      <c r="AS120" s="107"/>
      <c r="AT120" s="106"/>
      <c r="AU120" s="91"/>
      <c r="AV120" s="107"/>
      <c r="AW120" s="106"/>
      <c r="AX120" s="107"/>
      <c r="AY120" s="106"/>
      <c r="AZ120" s="107"/>
      <c r="BA120" s="108"/>
      <c r="BB120" s="106"/>
      <c r="BC120" s="91"/>
      <c r="BD120" s="91"/>
      <c r="BE120" s="91"/>
      <c r="BF120" s="107"/>
      <c r="BG120" s="70"/>
      <c r="BH120" s="61"/>
      <c r="BI120" s="38">
        <f xml:space="preserve">
(P120*(2/3))+
(X120*(1/3))+
(AC120)+
(AH120)+
((AJ120)/(AZ120+'FEDERAL RATES (HIDDEN)'!$C$20))</f>
        <v>0</v>
      </c>
      <c r="BJ120" s="65"/>
      <c r="BK120" s="63">
        <f t="shared" si="72"/>
        <v>0</v>
      </c>
      <c r="BL120" s="88" t="str">
        <f>IF(AND(BH120="CONVENTIONAL",$BI120&gt;='MPLH COMPS'!$B$3,$BI120&lt;='MPLH COMPS'!$C$3),'MPLH COMPS'!$D$3&amp;" - "&amp;'MPLH COMPS'!$E$3,
IF(AND(BH120="CONVENTIONAL",$BI120&gt;='MPLH COMPS'!$B$4,$BI120&lt;='MPLH COMPS'!$C$4),'MPLH COMPS'!$D$4&amp;" - "&amp;'MPLH COMPS'!$E$4,
IF(AND(BH120="CONVENTIONAL",$BI120&gt;='MPLH COMPS'!$B$5,$BI120&lt;='MPLH COMPS'!$C$5),'MPLH COMPS'!$D$5&amp;" - "&amp;'MPLH COMPS'!$E$5,
IF(AND(BH120="CONVENTIONAL",$BI120&gt;='MPLH COMPS'!$B$6,$BI120&lt;='MPLH COMPS'!$C$6),'MPLH COMPS'!$D$6&amp;" - "&amp;'MPLH COMPS'!$E$6,
IF(AND(BH120="CONVENTIONAL",$BI120&gt;='MPLH COMPS'!$B$7,$BI120&lt;='MPLH COMPS'!$C$7),'MPLH COMPS'!$D$7&amp;" - "&amp;'MPLH COMPS'!$E$7,
IF(AND(BH120="CONVENTIONAL",$BI120&gt;='MPLH COMPS'!$B$8,$BI120&lt;='MPLH COMPS'!$C$8),'MPLH COMPS'!$D$8&amp;" - "&amp;'MPLH COMPS'!$E$8,
IF(AND(BH120="CONVENTIONAL",$BI120&gt;='MPLH COMPS'!$B$9,$BI120&lt;='MPLH COMPS'!$C$9),'MPLH COMPS'!$D$9&amp;" - "&amp;'MPLH COMPS'!$E$9,
IF(AND(BH120="CONVENTIONAL",$BI120&gt;='MPLH COMPS'!$B$10,$BI120&lt;='MPLH COMPS'!$C$10),'MPLH COMPS'!$D$10&amp;" - "&amp;'MPLH COMPS'!$E$10,
IF(AND(BH120="CONVENTIONAL",$BI120&gt;='MPLH COMPS'!$B$11,$BI120&lt;='MPLH COMPS'!$C$11),'MPLH COMPS'!$D$11&amp;" - "&amp;'MPLH COMPS'!$E$11,
IF(AND(BH120="CONVENTIONAL",$BI120&gt;='MPLH COMPS'!$B$12,$BI120&lt;='MPLH COMPS'!$C$12),'MPLH COMPS'!$D$12&amp;" - "&amp;'MPLH COMPS'!$E$12,
IF(AND(BH120="CONVENTIONAL",$BI120&gt;='MPLH COMPS'!$B$13,$BI120&lt;='MPLH COMPS'!$C$13),'MPLH COMPS'!$D$13&amp;" - "&amp;'MPLH COMPS'!$E$13,
IF(AND(BH120="CONVENIENCE",$BI120&gt;='MPLH COMPS'!$B$3,$BI120&lt;='MPLH COMPS'!$C$3),'MPLH COMPS'!$F$3&amp;" - "&amp;'MPLH COMPS'!$G$3,
IF(AND(BH120="CONVENIENCE",$BI120&gt;='MPLH COMPS'!$B$4,$BI120&lt;='MPLH COMPS'!$C$4),'MPLH COMPS'!$F$4&amp;" - "&amp;'MPLH COMPS'!$G$4,
IF(AND(BH120="CONVENIENCE",$BI120&gt;='MPLH COMPS'!$B$5,$BI120&lt;='MPLH COMPS'!$C$5),'MPLH COMPS'!$F$5&amp;" - "&amp;'MPLH COMPS'!$G$5,
IF(AND(BH120="CONVENIENCE",$BI120&gt;='MPLH COMPS'!$B$6,$BI120&lt;='MPLH COMPS'!$C$6),'MPLH COMPS'!$F$6&amp;" - "&amp;'MPLH COMPS'!$G$6,
IF(AND(BH120="CONVENIENCE",$BI120&gt;='MPLH COMPS'!$B$7,$BI120&lt;='MPLH COMPS'!$C$7),'MPLH COMPS'!$F$7&amp;" - "&amp;'MPLH COMPS'!$G$7,
IF(AND(BH120="CONVENIENCE",$BI120&gt;='MPLH COMPS'!$B$8,$BI120&lt;='MPLH COMPS'!$C$8),'MPLH COMPS'!$F$8&amp;" - "&amp;'MPLH COMPS'!$G$8,
IF(AND(BH120="CONVENIENCE",$BI120&gt;='MPLH COMPS'!$B$9,$BI120&lt;='MPLH COMPS'!$C$9),'MPLH COMPS'!$F$9&amp;" - "&amp;'MPLH COMPS'!$G$9,
IF(AND(BH120="CONVENIENCE",$BI120&gt;='MPLH COMPS'!$B$10,$BI120&lt;='MPLH COMPS'!$C$10),'MPLH COMPS'!$F$10&amp;" - "&amp;'MPLH COMPS'!$G$10,
IF(AND(BH120="CONVENIENCE",$BI120&gt;='MPLH COMPS'!$B$11,$BI120&lt;='MPLH COMPS'!$C$11),'MPLH COMPS'!$F$11&amp;" - "&amp;'MPLH COMPS'!$G$11,
IF(AND(BH120="CONVENIENCE",$BI120&gt;='MPLH COMPS'!$B$12,$BI120&lt;='MPLH COMPS'!$C$12),'MPLH COMPS'!$F$12&amp;" - "&amp;'MPLH COMPS'!$G$12,
IF(AND(BH120="CONVENIENCE",$BI120&gt;='MPLH COMPS'!$B$13,$BI120&lt;='MPLH COMPS'!$C$13),'MPLH COMPS'!$F$13&amp;" - "&amp;'MPLH COMPS'!$G$13,
""))))))))))))))))))))))</f>
        <v/>
      </c>
      <c r="BM120" s="31"/>
      <c r="BN120" s="113"/>
      <c r="BO120" s="115">
        <f t="shared" si="60"/>
        <v>0</v>
      </c>
      <c r="BP120" s="117">
        <f t="shared" si="61"/>
        <v>0</v>
      </c>
      <c r="BQ120" s="117">
        <f t="shared" si="62"/>
        <v>0</v>
      </c>
      <c r="BR120" s="116">
        <f t="shared" si="63"/>
        <v>0</v>
      </c>
      <c r="BS120" s="115">
        <f t="shared" si="64"/>
        <v>0</v>
      </c>
      <c r="BT120" s="117">
        <f t="shared" si="65"/>
        <v>0</v>
      </c>
      <c r="BU120" s="116">
        <f t="shared" si="66"/>
        <v>0</v>
      </c>
      <c r="BV120" s="115">
        <f t="shared" si="67"/>
        <v>0</v>
      </c>
      <c r="BW120" s="117">
        <f t="shared" si="68"/>
        <v>0</v>
      </c>
      <c r="BX120" s="116">
        <f t="shared" si="69"/>
        <v>0</v>
      </c>
      <c r="BY120" s="118">
        <f t="shared" si="73"/>
        <v>0</v>
      </c>
    </row>
    <row r="121" spans="1:77" ht="20.75" customHeight="1" x14ac:dyDescent="0.2">
      <c r="A121" s="74" t="s">
        <v>191</v>
      </c>
      <c r="B121" s="120" t="b">
        <v>0</v>
      </c>
      <c r="C121" s="75"/>
      <c r="D121" s="159">
        <f t="shared" si="70"/>
        <v>0</v>
      </c>
      <c r="E121" s="96"/>
      <c r="F121" s="76"/>
      <c r="G121" s="77"/>
      <c r="H121" s="77"/>
      <c r="I121" s="39">
        <f t="shared" si="71"/>
        <v>0</v>
      </c>
      <c r="J121" s="98">
        <f>IF($F121=0,0,IF($B121=FALSE,ROUND($F121/$I121,4),
IF(AND($B121=TRUE,C121=0,ROUND($F121/$I121,4)&gt;=0.4),MIN(1,ROUND(($F121/$I121)*'FEDERAL RATES (HIDDEN)'!$C$2,4)),
IF(AND($B121=TRUE,C121=0,ROUND($F121/$I121,4)&lt;0.4),ROUND($F121/$I121,4),
IF(ROUND((SUMIFS($F:$F,$B:$B,TRUE,$C:$C,$C121)/SUMIFS($I:$I,$B:$B,TRUE,$C:$C,$C121)),4)&gt;=0.4,
MIN(1,ROUND((SUMIFS($F:$F,$B:$B,TRUE,$C:$C,$C121)/SUMIFS($I:$I,$B:$B,TRUE,$C:$C,$C121))*'FEDERAL RATES (HIDDEN)'!$C$2,4)),
ROUND((SUMIFS($F:$F,$B:$B,TRUE,$C:$C,$C121)/SUMIFS($I:$I,$B:$B,TRUE,$C:$C,$C121)),4))))))</f>
        <v>0</v>
      </c>
      <c r="K121" s="89">
        <f t="shared" si="41"/>
        <v>0</v>
      </c>
      <c r="L121" s="99">
        <f t="shared" si="42"/>
        <v>0</v>
      </c>
      <c r="M121" s="68">
        <v>1</v>
      </c>
      <c r="N121" s="87">
        <f t="shared" si="74"/>
        <v>0</v>
      </c>
      <c r="O121" s="68"/>
      <c r="P121" s="38">
        <f t="shared" si="43"/>
        <v>0</v>
      </c>
      <c r="Q121" s="38">
        <f t="shared" si="44"/>
        <v>0</v>
      </c>
      <c r="R121" s="38">
        <f t="shared" si="45"/>
        <v>0</v>
      </c>
      <c r="S121" s="87">
        <f t="shared" si="46"/>
        <v>0</v>
      </c>
      <c r="T121" s="69"/>
      <c r="U121" s="38">
        <f t="shared" si="47"/>
        <v>0</v>
      </c>
      <c r="V121" s="38">
        <f t="shared" si="48"/>
        <v>0</v>
      </c>
      <c r="W121" s="38">
        <f t="shared" si="49"/>
        <v>0</v>
      </c>
      <c r="X121" s="87">
        <f t="shared" si="50"/>
        <v>0</v>
      </c>
      <c r="Y121" s="69"/>
      <c r="Z121" s="38">
        <f t="shared" si="51"/>
        <v>0</v>
      </c>
      <c r="AA121" s="38">
        <f t="shared" si="52"/>
        <v>0</v>
      </c>
      <c r="AB121" s="38">
        <f t="shared" si="53"/>
        <v>0</v>
      </c>
      <c r="AC121" s="87">
        <f t="shared" si="54"/>
        <v>0</v>
      </c>
      <c r="AD121" s="69"/>
      <c r="AE121" s="38">
        <f t="shared" si="55"/>
        <v>0</v>
      </c>
      <c r="AF121" s="38">
        <f t="shared" si="56"/>
        <v>0</v>
      </c>
      <c r="AG121" s="38">
        <f t="shared" si="57"/>
        <v>0</v>
      </c>
      <c r="AH121" s="87">
        <f t="shared" si="58"/>
        <v>0</v>
      </c>
      <c r="AI121" s="69"/>
      <c r="AJ121" s="39">
        <f t="shared" si="59"/>
        <v>0</v>
      </c>
      <c r="AK121" s="106"/>
      <c r="AL121" s="91"/>
      <c r="AM121" s="107"/>
      <c r="AN121" s="106"/>
      <c r="AO121" s="91"/>
      <c r="AP121" s="107"/>
      <c r="AQ121" s="106"/>
      <c r="AR121" s="91"/>
      <c r="AS121" s="107"/>
      <c r="AT121" s="106"/>
      <c r="AU121" s="91"/>
      <c r="AV121" s="107"/>
      <c r="AW121" s="106"/>
      <c r="AX121" s="107"/>
      <c r="AY121" s="106"/>
      <c r="AZ121" s="107"/>
      <c r="BA121" s="108"/>
      <c r="BB121" s="106"/>
      <c r="BC121" s="91"/>
      <c r="BD121" s="91"/>
      <c r="BE121" s="91"/>
      <c r="BF121" s="107"/>
      <c r="BG121" s="70"/>
      <c r="BH121" s="61"/>
      <c r="BI121" s="38">
        <f xml:space="preserve">
(P121*(2/3))+
(X121*(1/3))+
(AC121)+
(AH121)+
((AJ121)/(AZ121+'FEDERAL RATES (HIDDEN)'!$C$20))</f>
        <v>0</v>
      </c>
      <c r="BJ121" s="65"/>
      <c r="BK121" s="63">
        <f t="shared" si="72"/>
        <v>0</v>
      </c>
      <c r="BL121" s="88" t="str">
        <f>IF(AND(BH121="CONVENTIONAL",$BI121&gt;='MPLH COMPS'!$B$3,$BI121&lt;='MPLH COMPS'!$C$3),'MPLH COMPS'!$D$3&amp;" - "&amp;'MPLH COMPS'!$E$3,
IF(AND(BH121="CONVENTIONAL",$BI121&gt;='MPLH COMPS'!$B$4,$BI121&lt;='MPLH COMPS'!$C$4),'MPLH COMPS'!$D$4&amp;" - "&amp;'MPLH COMPS'!$E$4,
IF(AND(BH121="CONVENTIONAL",$BI121&gt;='MPLH COMPS'!$B$5,$BI121&lt;='MPLH COMPS'!$C$5),'MPLH COMPS'!$D$5&amp;" - "&amp;'MPLH COMPS'!$E$5,
IF(AND(BH121="CONVENTIONAL",$BI121&gt;='MPLH COMPS'!$B$6,$BI121&lt;='MPLH COMPS'!$C$6),'MPLH COMPS'!$D$6&amp;" - "&amp;'MPLH COMPS'!$E$6,
IF(AND(BH121="CONVENTIONAL",$BI121&gt;='MPLH COMPS'!$B$7,$BI121&lt;='MPLH COMPS'!$C$7),'MPLH COMPS'!$D$7&amp;" - "&amp;'MPLH COMPS'!$E$7,
IF(AND(BH121="CONVENTIONAL",$BI121&gt;='MPLH COMPS'!$B$8,$BI121&lt;='MPLH COMPS'!$C$8),'MPLH COMPS'!$D$8&amp;" - "&amp;'MPLH COMPS'!$E$8,
IF(AND(BH121="CONVENTIONAL",$BI121&gt;='MPLH COMPS'!$B$9,$BI121&lt;='MPLH COMPS'!$C$9),'MPLH COMPS'!$D$9&amp;" - "&amp;'MPLH COMPS'!$E$9,
IF(AND(BH121="CONVENTIONAL",$BI121&gt;='MPLH COMPS'!$B$10,$BI121&lt;='MPLH COMPS'!$C$10),'MPLH COMPS'!$D$10&amp;" - "&amp;'MPLH COMPS'!$E$10,
IF(AND(BH121="CONVENTIONAL",$BI121&gt;='MPLH COMPS'!$B$11,$BI121&lt;='MPLH COMPS'!$C$11),'MPLH COMPS'!$D$11&amp;" - "&amp;'MPLH COMPS'!$E$11,
IF(AND(BH121="CONVENTIONAL",$BI121&gt;='MPLH COMPS'!$B$12,$BI121&lt;='MPLH COMPS'!$C$12),'MPLH COMPS'!$D$12&amp;" - "&amp;'MPLH COMPS'!$E$12,
IF(AND(BH121="CONVENTIONAL",$BI121&gt;='MPLH COMPS'!$B$13,$BI121&lt;='MPLH COMPS'!$C$13),'MPLH COMPS'!$D$13&amp;" - "&amp;'MPLH COMPS'!$E$13,
IF(AND(BH121="CONVENIENCE",$BI121&gt;='MPLH COMPS'!$B$3,$BI121&lt;='MPLH COMPS'!$C$3),'MPLH COMPS'!$F$3&amp;" - "&amp;'MPLH COMPS'!$G$3,
IF(AND(BH121="CONVENIENCE",$BI121&gt;='MPLH COMPS'!$B$4,$BI121&lt;='MPLH COMPS'!$C$4),'MPLH COMPS'!$F$4&amp;" - "&amp;'MPLH COMPS'!$G$4,
IF(AND(BH121="CONVENIENCE",$BI121&gt;='MPLH COMPS'!$B$5,$BI121&lt;='MPLH COMPS'!$C$5),'MPLH COMPS'!$F$5&amp;" - "&amp;'MPLH COMPS'!$G$5,
IF(AND(BH121="CONVENIENCE",$BI121&gt;='MPLH COMPS'!$B$6,$BI121&lt;='MPLH COMPS'!$C$6),'MPLH COMPS'!$F$6&amp;" - "&amp;'MPLH COMPS'!$G$6,
IF(AND(BH121="CONVENIENCE",$BI121&gt;='MPLH COMPS'!$B$7,$BI121&lt;='MPLH COMPS'!$C$7),'MPLH COMPS'!$F$7&amp;" - "&amp;'MPLH COMPS'!$G$7,
IF(AND(BH121="CONVENIENCE",$BI121&gt;='MPLH COMPS'!$B$8,$BI121&lt;='MPLH COMPS'!$C$8),'MPLH COMPS'!$F$8&amp;" - "&amp;'MPLH COMPS'!$G$8,
IF(AND(BH121="CONVENIENCE",$BI121&gt;='MPLH COMPS'!$B$9,$BI121&lt;='MPLH COMPS'!$C$9),'MPLH COMPS'!$F$9&amp;" - "&amp;'MPLH COMPS'!$G$9,
IF(AND(BH121="CONVENIENCE",$BI121&gt;='MPLH COMPS'!$B$10,$BI121&lt;='MPLH COMPS'!$C$10),'MPLH COMPS'!$F$10&amp;" - "&amp;'MPLH COMPS'!$G$10,
IF(AND(BH121="CONVENIENCE",$BI121&gt;='MPLH COMPS'!$B$11,$BI121&lt;='MPLH COMPS'!$C$11),'MPLH COMPS'!$F$11&amp;" - "&amp;'MPLH COMPS'!$G$11,
IF(AND(BH121="CONVENIENCE",$BI121&gt;='MPLH COMPS'!$B$12,$BI121&lt;='MPLH COMPS'!$C$12),'MPLH COMPS'!$F$12&amp;" - "&amp;'MPLH COMPS'!$G$12,
IF(AND(BH121="CONVENIENCE",$BI121&gt;='MPLH COMPS'!$B$13,$BI121&lt;='MPLH COMPS'!$C$13),'MPLH COMPS'!$F$13&amp;" - "&amp;'MPLH COMPS'!$G$13,
""))))))))))))))))))))))</f>
        <v/>
      </c>
      <c r="BM121" s="31"/>
      <c r="BN121" s="113"/>
      <c r="BO121" s="115">
        <f t="shared" si="60"/>
        <v>0</v>
      </c>
      <c r="BP121" s="117">
        <f t="shared" si="61"/>
        <v>0</v>
      </c>
      <c r="BQ121" s="117">
        <f t="shared" si="62"/>
        <v>0</v>
      </c>
      <c r="BR121" s="116">
        <f t="shared" si="63"/>
        <v>0</v>
      </c>
      <c r="BS121" s="115">
        <f t="shared" si="64"/>
        <v>0</v>
      </c>
      <c r="BT121" s="117">
        <f t="shared" si="65"/>
        <v>0</v>
      </c>
      <c r="BU121" s="116">
        <f t="shared" si="66"/>
        <v>0</v>
      </c>
      <c r="BV121" s="115">
        <f t="shared" si="67"/>
        <v>0</v>
      </c>
      <c r="BW121" s="117">
        <f t="shared" si="68"/>
        <v>0</v>
      </c>
      <c r="BX121" s="116">
        <f t="shared" si="69"/>
        <v>0</v>
      </c>
      <c r="BY121" s="118">
        <f t="shared" si="73"/>
        <v>0</v>
      </c>
    </row>
    <row r="122" spans="1:77" ht="20.75" customHeight="1" x14ac:dyDescent="0.2">
      <c r="A122" s="74" t="s">
        <v>192</v>
      </c>
      <c r="B122" s="120" t="b">
        <v>0</v>
      </c>
      <c r="C122" s="75"/>
      <c r="D122" s="159">
        <f t="shared" si="70"/>
        <v>0</v>
      </c>
      <c r="E122" s="96"/>
      <c r="F122" s="76"/>
      <c r="G122" s="77"/>
      <c r="H122" s="77"/>
      <c r="I122" s="39">
        <f t="shared" si="71"/>
        <v>0</v>
      </c>
      <c r="J122" s="98">
        <f>IF($F122=0,0,IF($B122=FALSE,ROUND($F122/$I122,4),
IF(AND($B122=TRUE,C122=0,ROUND($F122/$I122,4)&gt;=0.4),MIN(1,ROUND(($F122/$I122)*'FEDERAL RATES (HIDDEN)'!$C$2,4)),
IF(AND($B122=TRUE,C122=0,ROUND($F122/$I122,4)&lt;0.4),ROUND($F122/$I122,4),
IF(ROUND((SUMIFS($F:$F,$B:$B,TRUE,$C:$C,$C122)/SUMIFS($I:$I,$B:$B,TRUE,$C:$C,$C122)),4)&gt;=0.4,
MIN(1,ROUND((SUMIFS($F:$F,$B:$B,TRUE,$C:$C,$C122)/SUMIFS($I:$I,$B:$B,TRUE,$C:$C,$C122))*'FEDERAL RATES (HIDDEN)'!$C$2,4)),
ROUND((SUMIFS($F:$F,$B:$B,TRUE,$C:$C,$C122)/SUMIFS($I:$I,$B:$B,TRUE,$C:$C,$C122)),4))))))</f>
        <v>0</v>
      </c>
      <c r="K122" s="89">
        <f t="shared" si="41"/>
        <v>0</v>
      </c>
      <c r="L122" s="99">
        <f t="shared" si="42"/>
        <v>0</v>
      </c>
      <c r="M122" s="68">
        <v>1</v>
      </c>
      <c r="N122" s="87">
        <f t="shared" si="74"/>
        <v>0</v>
      </c>
      <c r="O122" s="68"/>
      <c r="P122" s="38">
        <f t="shared" si="43"/>
        <v>0</v>
      </c>
      <c r="Q122" s="38">
        <f t="shared" si="44"/>
        <v>0</v>
      </c>
      <c r="R122" s="38">
        <f t="shared" si="45"/>
        <v>0</v>
      </c>
      <c r="S122" s="87">
        <f t="shared" si="46"/>
        <v>0</v>
      </c>
      <c r="T122" s="69"/>
      <c r="U122" s="38">
        <f t="shared" si="47"/>
        <v>0</v>
      </c>
      <c r="V122" s="38">
        <f t="shared" si="48"/>
        <v>0</v>
      </c>
      <c r="W122" s="38">
        <f t="shared" si="49"/>
        <v>0</v>
      </c>
      <c r="X122" s="87">
        <f t="shared" si="50"/>
        <v>0</v>
      </c>
      <c r="Y122" s="69"/>
      <c r="Z122" s="38">
        <f t="shared" si="51"/>
        <v>0</v>
      </c>
      <c r="AA122" s="38">
        <f t="shared" si="52"/>
        <v>0</v>
      </c>
      <c r="AB122" s="38">
        <f t="shared" si="53"/>
        <v>0</v>
      </c>
      <c r="AC122" s="87">
        <f t="shared" si="54"/>
        <v>0</v>
      </c>
      <c r="AD122" s="69"/>
      <c r="AE122" s="38">
        <f t="shared" si="55"/>
        <v>0</v>
      </c>
      <c r="AF122" s="38">
        <f t="shared" si="56"/>
        <v>0</v>
      </c>
      <c r="AG122" s="38">
        <f t="shared" si="57"/>
        <v>0</v>
      </c>
      <c r="AH122" s="87">
        <f t="shared" si="58"/>
        <v>0</v>
      </c>
      <c r="AI122" s="69"/>
      <c r="AJ122" s="39">
        <f t="shared" si="59"/>
        <v>0</v>
      </c>
      <c r="AK122" s="106"/>
      <c r="AL122" s="91"/>
      <c r="AM122" s="107"/>
      <c r="AN122" s="106"/>
      <c r="AO122" s="91"/>
      <c r="AP122" s="107"/>
      <c r="AQ122" s="106"/>
      <c r="AR122" s="91"/>
      <c r="AS122" s="107"/>
      <c r="AT122" s="106"/>
      <c r="AU122" s="91"/>
      <c r="AV122" s="107"/>
      <c r="AW122" s="106"/>
      <c r="AX122" s="107"/>
      <c r="AY122" s="106"/>
      <c r="AZ122" s="107"/>
      <c r="BA122" s="108"/>
      <c r="BB122" s="106"/>
      <c r="BC122" s="91"/>
      <c r="BD122" s="91"/>
      <c r="BE122" s="91"/>
      <c r="BF122" s="107"/>
      <c r="BG122" s="70"/>
      <c r="BH122" s="61"/>
      <c r="BI122" s="38">
        <f xml:space="preserve">
(P122*(2/3))+
(X122*(1/3))+
(AC122)+
(AH122)+
((AJ122)/(AZ122+'FEDERAL RATES (HIDDEN)'!$C$20))</f>
        <v>0</v>
      </c>
      <c r="BJ122" s="65"/>
      <c r="BK122" s="63">
        <f t="shared" si="72"/>
        <v>0</v>
      </c>
      <c r="BL122" s="88" t="str">
        <f>IF(AND(BH122="CONVENTIONAL",$BI122&gt;='MPLH COMPS'!$B$3,$BI122&lt;='MPLH COMPS'!$C$3),'MPLH COMPS'!$D$3&amp;" - "&amp;'MPLH COMPS'!$E$3,
IF(AND(BH122="CONVENTIONAL",$BI122&gt;='MPLH COMPS'!$B$4,$BI122&lt;='MPLH COMPS'!$C$4),'MPLH COMPS'!$D$4&amp;" - "&amp;'MPLH COMPS'!$E$4,
IF(AND(BH122="CONVENTIONAL",$BI122&gt;='MPLH COMPS'!$B$5,$BI122&lt;='MPLH COMPS'!$C$5),'MPLH COMPS'!$D$5&amp;" - "&amp;'MPLH COMPS'!$E$5,
IF(AND(BH122="CONVENTIONAL",$BI122&gt;='MPLH COMPS'!$B$6,$BI122&lt;='MPLH COMPS'!$C$6),'MPLH COMPS'!$D$6&amp;" - "&amp;'MPLH COMPS'!$E$6,
IF(AND(BH122="CONVENTIONAL",$BI122&gt;='MPLH COMPS'!$B$7,$BI122&lt;='MPLH COMPS'!$C$7),'MPLH COMPS'!$D$7&amp;" - "&amp;'MPLH COMPS'!$E$7,
IF(AND(BH122="CONVENTIONAL",$BI122&gt;='MPLH COMPS'!$B$8,$BI122&lt;='MPLH COMPS'!$C$8),'MPLH COMPS'!$D$8&amp;" - "&amp;'MPLH COMPS'!$E$8,
IF(AND(BH122="CONVENTIONAL",$BI122&gt;='MPLH COMPS'!$B$9,$BI122&lt;='MPLH COMPS'!$C$9),'MPLH COMPS'!$D$9&amp;" - "&amp;'MPLH COMPS'!$E$9,
IF(AND(BH122="CONVENTIONAL",$BI122&gt;='MPLH COMPS'!$B$10,$BI122&lt;='MPLH COMPS'!$C$10),'MPLH COMPS'!$D$10&amp;" - "&amp;'MPLH COMPS'!$E$10,
IF(AND(BH122="CONVENTIONAL",$BI122&gt;='MPLH COMPS'!$B$11,$BI122&lt;='MPLH COMPS'!$C$11),'MPLH COMPS'!$D$11&amp;" - "&amp;'MPLH COMPS'!$E$11,
IF(AND(BH122="CONVENTIONAL",$BI122&gt;='MPLH COMPS'!$B$12,$BI122&lt;='MPLH COMPS'!$C$12),'MPLH COMPS'!$D$12&amp;" - "&amp;'MPLH COMPS'!$E$12,
IF(AND(BH122="CONVENTIONAL",$BI122&gt;='MPLH COMPS'!$B$13,$BI122&lt;='MPLH COMPS'!$C$13),'MPLH COMPS'!$D$13&amp;" - "&amp;'MPLH COMPS'!$E$13,
IF(AND(BH122="CONVENIENCE",$BI122&gt;='MPLH COMPS'!$B$3,$BI122&lt;='MPLH COMPS'!$C$3),'MPLH COMPS'!$F$3&amp;" - "&amp;'MPLH COMPS'!$G$3,
IF(AND(BH122="CONVENIENCE",$BI122&gt;='MPLH COMPS'!$B$4,$BI122&lt;='MPLH COMPS'!$C$4),'MPLH COMPS'!$F$4&amp;" - "&amp;'MPLH COMPS'!$G$4,
IF(AND(BH122="CONVENIENCE",$BI122&gt;='MPLH COMPS'!$B$5,$BI122&lt;='MPLH COMPS'!$C$5),'MPLH COMPS'!$F$5&amp;" - "&amp;'MPLH COMPS'!$G$5,
IF(AND(BH122="CONVENIENCE",$BI122&gt;='MPLH COMPS'!$B$6,$BI122&lt;='MPLH COMPS'!$C$6),'MPLH COMPS'!$F$6&amp;" - "&amp;'MPLH COMPS'!$G$6,
IF(AND(BH122="CONVENIENCE",$BI122&gt;='MPLH COMPS'!$B$7,$BI122&lt;='MPLH COMPS'!$C$7),'MPLH COMPS'!$F$7&amp;" - "&amp;'MPLH COMPS'!$G$7,
IF(AND(BH122="CONVENIENCE",$BI122&gt;='MPLH COMPS'!$B$8,$BI122&lt;='MPLH COMPS'!$C$8),'MPLH COMPS'!$F$8&amp;" - "&amp;'MPLH COMPS'!$G$8,
IF(AND(BH122="CONVENIENCE",$BI122&gt;='MPLH COMPS'!$B$9,$BI122&lt;='MPLH COMPS'!$C$9),'MPLH COMPS'!$F$9&amp;" - "&amp;'MPLH COMPS'!$G$9,
IF(AND(BH122="CONVENIENCE",$BI122&gt;='MPLH COMPS'!$B$10,$BI122&lt;='MPLH COMPS'!$C$10),'MPLH COMPS'!$F$10&amp;" - "&amp;'MPLH COMPS'!$G$10,
IF(AND(BH122="CONVENIENCE",$BI122&gt;='MPLH COMPS'!$B$11,$BI122&lt;='MPLH COMPS'!$C$11),'MPLH COMPS'!$F$11&amp;" - "&amp;'MPLH COMPS'!$G$11,
IF(AND(BH122="CONVENIENCE",$BI122&gt;='MPLH COMPS'!$B$12,$BI122&lt;='MPLH COMPS'!$C$12),'MPLH COMPS'!$F$12&amp;" - "&amp;'MPLH COMPS'!$G$12,
IF(AND(BH122="CONVENIENCE",$BI122&gt;='MPLH COMPS'!$B$13,$BI122&lt;='MPLH COMPS'!$C$13),'MPLH COMPS'!$F$13&amp;" - "&amp;'MPLH COMPS'!$G$13,
""))))))))))))))))))))))</f>
        <v/>
      </c>
      <c r="BM122" s="31"/>
      <c r="BN122" s="113"/>
      <c r="BO122" s="115">
        <f t="shared" si="60"/>
        <v>0</v>
      </c>
      <c r="BP122" s="117">
        <f t="shared" si="61"/>
        <v>0</v>
      </c>
      <c r="BQ122" s="117">
        <f t="shared" si="62"/>
        <v>0</v>
      </c>
      <c r="BR122" s="116">
        <f t="shared" si="63"/>
        <v>0</v>
      </c>
      <c r="BS122" s="115">
        <f t="shared" si="64"/>
        <v>0</v>
      </c>
      <c r="BT122" s="117">
        <f t="shared" si="65"/>
        <v>0</v>
      </c>
      <c r="BU122" s="116">
        <f t="shared" si="66"/>
        <v>0</v>
      </c>
      <c r="BV122" s="115">
        <f t="shared" si="67"/>
        <v>0</v>
      </c>
      <c r="BW122" s="117">
        <f t="shared" si="68"/>
        <v>0</v>
      </c>
      <c r="BX122" s="116">
        <f t="shared" si="69"/>
        <v>0</v>
      </c>
      <c r="BY122" s="118">
        <f t="shared" si="73"/>
        <v>0</v>
      </c>
    </row>
    <row r="123" spans="1:77" ht="20.75" customHeight="1" x14ac:dyDescent="0.2">
      <c r="A123" s="74" t="s">
        <v>193</v>
      </c>
      <c r="B123" s="120" t="b">
        <v>0</v>
      </c>
      <c r="C123" s="75"/>
      <c r="D123" s="159">
        <f t="shared" si="70"/>
        <v>0</v>
      </c>
      <c r="E123" s="96"/>
      <c r="F123" s="76"/>
      <c r="G123" s="77"/>
      <c r="H123" s="77"/>
      <c r="I123" s="39">
        <f t="shared" si="71"/>
        <v>0</v>
      </c>
      <c r="J123" s="98">
        <f>IF($F123=0,0,IF($B123=FALSE,ROUND($F123/$I123,4),
IF(AND($B123=TRUE,C123=0,ROUND($F123/$I123,4)&gt;=0.4),MIN(1,ROUND(($F123/$I123)*'FEDERAL RATES (HIDDEN)'!$C$2,4)),
IF(AND($B123=TRUE,C123=0,ROUND($F123/$I123,4)&lt;0.4),ROUND($F123/$I123,4),
IF(ROUND((SUMIFS($F:$F,$B:$B,TRUE,$C:$C,$C123)/SUMIFS($I:$I,$B:$B,TRUE,$C:$C,$C123)),4)&gt;=0.4,
MIN(1,ROUND((SUMIFS($F:$F,$B:$B,TRUE,$C:$C,$C123)/SUMIFS($I:$I,$B:$B,TRUE,$C:$C,$C123))*'FEDERAL RATES (HIDDEN)'!$C$2,4)),
ROUND((SUMIFS($F:$F,$B:$B,TRUE,$C:$C,$C123)/SUMIFS($I:$I,$B:$B,TRUE,$C:$C,$C123)),4))))))</f>
        <v>0</v>
      </c>
      <c r="K123" s="89">
        <f t="shared" si="41"/>
        <v>0</v>
      </c>
      <c r="L123" s="99">
        <f t="shared" si="42"/>
        <v>0</v>
      </c>
      <c r="M123" s="68">
        <v>1</v>
      </c>
      <c r="N123" s="87">
        <f t="shared" si="74"/>
        <v>0</v>
      </c>
      <c r="O123" s="68"/>
      <c r="P123" s="38">
        <f t="shared" si="43"/>
        <v>0</v>
      </c>
      <c r="Q123" s="38">
        <f t="shared" si="44"/>
        <v>0</v>
      </c>
      <c r="R123" s="38">
        <f t="shared" si="45"/>
        <v>0</v>
      </c>
      <c r="S123" s="87">
        <f t="shared" si="46"/>
        <v>0</v>
      </c>
      <c r="T123" s="69"/>
      <c r="U123" s="38">
        <f t="shared" si="47"/>
        <v>0</v>
      </c>
      <c r="V123" s="38">
        <f t="shared" si="48"/>
        <v>0</v>
      </c>
      <c r="W123" s="38">
        <f t="shared" si="49"/>
        <v>0</v>
      </c>
      <c r="X123" s="87">
        <f t="shared" si="50"/>
        <v>0</v>
      </c>
      <c r="Y123" s="69"/>
      <c r="Z123" s="38">
        <f t="shared" si="51"/>
        <v>0</v>
      </c>
      <c r="AA123" s="38">
        <f t="shared" si="52"/>
        <v>0</v>
      </c>
      <c r="AB123" s="38">
        <f t="shared" si="53"/>
        <v>0</v>
      </c>
      <c r="AC123" s="87">
        <f t="shared" si="54"/>
        <v>0</v>
      </c>
      <c r="AD123" s="69"/>
      <c r="AE123" s="38">
        <f t="shared" si="55"/>
        <v>0</v>
      </c>
      <c r="AF123" s="38">
        <f t="shared" si="56"/>
        <v>0</v>
      </c>
      <c r="AG123" s="38">
        <f t="shared" si="57"/>
        <v>0</v>
      </c>
      <c r="AH123" s="87">
        <f t="shared" si="58"/>
        <v>0</v>
      </c>
      <c r="AI123" s="69"/>
      <c r="AJ123" s="39">
        <f t="shared" si="59"/>
        <v>0</v>
      </c>
      <c r="AK123" s="106"/>
      <c r="AL123" s="91"/>
      <c r="AM123" s="107"/>
      <c r="AN123" s="106"/>
      <c r="AO123" s="91"/>
      <c r="AP123" s="107"/>
      <c r="AQ123" s="106"/>
      <c r="AR123" s="91"/>
      <c r="AS123" s="107"/>
      <c r="AT123" s="106"/>
      <c r="AU123" s="91"/>
      <c r="AV123" s="107"/>
      <c r="AW123" s="106"/>
      <c r="AX123" s="107"/>
      <c r="AY123" s="106"/>
      <c r="AZ123" s="107"/>
      <c r="BA123" s="108"/>
      <c r="BB123" s="106"/>
      <c r="BC123" s="91"/>
      <c r="BD123" s="91"/>
      <c r="BE123" s="91"/>
      <c r="BF123" s="107"/>
      <c r="BG123" s="70"/>
      <c r="BH123" s="61"/>
      <c r="BI123" s="38">
        <f xml:space="preserve">
(P123*(2/3))+
(X123*(1/3))+
(AC123)+
(AH123)+
((AJ123)/(AZ123+'FEDERAL RATES (HIDDEN)'!$C$20))</f>
        <v>0</v>
      </c>
      <c r="BJ123" s="65"/>
      <c r="BK123" s="63">
        <f t="shared" si="72"/>
        <v>0</v>
      </c>
      <c r="BL123" s="88" t="str">
        <f>IF(AND(BH123="CONVENTIONAL",$BI123&gt;='MPLH COMPS'!$B$3,$BI123&lt;='MPLH COMPS'!$C$3),'MPLH COMPS'!$D$3&amp;" - "&amp;'MPLH COMPS'!$E$3,
IF(AND(BH123="CONVENTIONAL",$BI123&gt;='MPLH COMPS'!$B$4,$BI123&lt;='MPLH COMPS'!$C$4),'MPLH COMPS'!$D$4&amp;" - "&amp;'MPLH COMPS'!$E$4,
IF(AND(BH123="CONVENTIONAL",$BI123&gt;='MPLH COMPS'!$B$5,$BI123&lt;='MPLH COMPS'!$C$5),'MPLH COMPS'!$D$5&amp;" - "&amp;'MPLH COMPS'!$E$5,
IF(AND(BH123="CONVENTIONAL",$BI123&gt;='MPLH COMPS'!$B$6,$BI123&lt;='MPLH COMPS'!$C$6),'MPLH COMPS'!$D$6&amp;" - "&amp;'MPLH COMPS'!$E$6,
IF(AND(BH123="CONVENTIONAL",$BI123&gt;='MPLH COMPS'!$B$7,$BI123&lt;='MPLH COMPS'!$C$7),'MPLH COMPS'!$D$7&amp;" - "&amp;'MPLH COMPS'!$E$7,
IF(AND(BH123="CONVENTIONAL",$BI123&gt;='MPLH COMPS'!$B$8,$BI123&lt;='MPLH COMPS'!$C$8),'MPLH COMPS'!$D$8&amp;" - "&amp;'MPLH COMPS'!$E$8,
IF(AND(BH123="CONVENTIONAL",$BI123&gt;='MPLH COMPS'!$B$9,$BI123&lt;='MPLH COMPS'!$C$9),'MPLH COMPS'!$D$9&amp;" - "&amp;'MPLH COMPS'!$E$9,
IF(AND(BH123="CONVENTIONAL",$BI123&gt;='MPLH COMPS'!$B$10,$BI123&lt;='MPLH COMPS'!$C$10),'MPLH COMPS'!$D$10&amp;" - "&amp;'MPLH COMPS'!$E$10,
IF(AND(BH123="CONVENTIONAL",$BI123&gt;='MPLH COMPS'!$B$11,$BI123&lt;='MPLH COMPS'!$C$11),'MPLH COMPS'!$D$11&amp;" - "&amp;'MPLH COMPS'!$E$11,
IF(AND(BH123="CONVENTIONAL",$BI123&gt;='MPLH COMPS'!$B$12,$BI123&lt;='MPLH COMPS'!$C$12),'MPLH COMPS'!$D$12&amp;" - "&amp;'MPLH COMPS'!$E$12,
IF(AND(BH123="CONVENTIONAL",$BI123&gt;='MPLH COMPS'!$B$13,$BI123&lt;='MPLH COMPS'!$C$13),'MPLH COMPS'!$D$13&amp;" - "&amp;'MPLH COMPS'!$E$13,
IF(AND(BH123="CONVENIENCE",$BI123&gt;='MPLH COMPS'!$B$3,$BI123&lt;='MPLH COMPS'!$C$3),'MPLH COMPS'!$F$3&amp;" - "&amp;'MPLH COMPS'!$G$3,
IF(AND(BH123="CONVENIENCE",$BI123&gt;='MPLH COMPS'!$B$4,$BI123&lt;='MPLH COMPS'!$C$4),'MPLH COMPS'!$F$4&amp;" - "&amp;'MPLH COMPS'!$G$4,
IF(AND(BH123="CONVENIENCE",$BI123&gt;='MPLH COMPS'!$B$5,$BI123&lt;='MPLH COMPS'!$C$5),'MPLH COMPS'!$F$5&amp;" - "&amp;'MPLH COMPS'!$G$5,
IF(AND(BH123="CONVENIENCE",$BI123&gt;='MPLH COMPS'!$B$6,$BI123&lt;='MPLH COMPS'!$C$6),'MPLH COMPS'!$F$6&amp;" - "&amp;'MPLH COMPS'!$G$6,
IF(AND(BH123="CONVENIENCE",$BI123&gt;='MPLH COMPS'!$B$7,$BI123&lt;='MPLH COMPS'!$C$7),'MPLH COMPS'!$F$7&amp;" - "&amp;'MPLH COMPS'!$G$7,
IF(AND(BH123="CONVENIENCE",$BI123&gt;='MPLH COMPS'!$B$8,$BI123&lt;='MPLH COMPS'!$C$8),'MPLH COMPS'!$F$8&amp;" - "&amp;'MPLH COMPS'!$G$8,
IF(AND(BH123="CONVENIENCE",$BI123&gt;='MPLH COMPS'!$B$9,$BI123&lt;='MPLH COMPS'!$C$9),'MPLH COMPS'!$F$9&amp;" - "&amp;'MPLH COMPS'!$G$9,
IF(AND(BH123="CONVENIENCE",$BI123&gt;='MPLH COMPS'!$B$10,$BI123&lt;='MPLH COMPS'!$C$10),'MPLH COMPS'!$F$10&amp;" - "&amp;'MPLH COMPS'!$G$10,
IF(AND(BH123="CONVENIENCE",$BI123&gt;='MPLH COMPS'!$B$11,$BI123&lt;='MPLH COMPS'!$C$11),'MPLH COMPS'!$F$11&amp;" - "&amp;'MPLH COMPS'!$G$11,
IF(AND(BH123="CONVENIENCE",$BI123&gt;='MPLH COMPS'!$B$12,$BI123&lt;='MPLH COMPS'!$C$12),'MPLH COMPS'!$F$12&amp;" - "&amp;'MPLH COMPS'!$G$12,
IF(AND(BH123="CONVENIENCE",$BI123&gt;='MPLH COMPS'!$B$13,$BI123&lt;='MPLH COMPS'!$C$13),'MPLH COMPS'!$F$13&amp;" - "&amp;'MPLH COMPS'!$G$13,
""))))))))))))))))))))))</f>
        <v/>
      </c>
      <c r="BM123" s="31"/>
      <c r="BN123" s="113"/>
      <c r="BO123" s="115">
        <f t="shared" si="60"/>
        <v>0</v>
      </c>
      <c r="BP123" s="117">
        <f t="shared" si="61"/>
        <v>0</v>
      </c>
      <c r="BQ123" s="117">
        <f t="shared" si="62"/>
        <v>0</v>
      </c>
      <c r="BR123" s="116">
        <f t="shared" si="63"/>
        <v>0</v>
      </c>
      <c r="BS123" s="115">
        <f t="shared" si="64"/>
        <v>0</v>
      </c>
      <c r="BT123" s="117">
        <f t="shared" si="65"/>
        <v>0</v>
      </c>
      <c r="BU123" s="116">
        <f t="shared" si="66"/>
        <v>0</v>
      </c>
      <c r="BV123" s="115">
        <f t="shared" si="67"/>
        <v>0</v>
      </c>
      <c r="BW123" s="117">
        <f t="shared" si="68"/>
        <v>0</v>
      </c>
      <c r="BX123" s="116">
        <f t="shared" si="69"/>
        <v>0</v>
      </c>
      <c r="BY123" s="118">
        <f t="shared" si="73"/>
        <v>0</v>
      </c>
    </row>
    <row r="124" spans="1:77" ht="20.75" customHeight="1" x14ac:dyDescent="0.2">
      <c r="A124" s="74" t="s">
        <v>194</v>
      </c>
      <c r="B124" s="120" t="b">
        <v>0</v>
      </c>
      <c r="C124" s="75"/>
      <c r="D124" s="159">
        <f t="shared" si="70"/>
        <v>0</v>
      </c>
      <c r="E124" s="96"/>
      <c r="F124" s="76"/>
      <c r="G124" s="77"/>
      <c r="H124" s="77"/>
      <c r="I124" s="39">
        <f t="shared" si="71"/>
        <v>0</v>
      </c>
      <c r="J124" s="98">
        <f>IF($F124=0,0,IF($B124=FALSE,ROUND($F124/$I124,4),
IF(AND($B124=TRUE,C124=0,ROUND($F124/$I124,4)&gt;=0.4),MIN(1,ROUND(($F124/$I124)*'FEDERAL RATES (HIDDEN)'!$C$2,4)),
IF(AND($B124=TRUE,C124=0,ROUND($F124/$I124,4)&lt;0.4),ROUND($F124/$I124,4),
IF(ROUND((SUMIFS($F:$F,$B:$B,TRUE,$C:$C,$C124)/SUMIFS($I:$I,$B:$B,TRUE,$C:$C,$C124)),4)&gt;=0.4,
MIN(1,ROUND((SUMIFS($F:$F,$B:$B,TRUE,$C:$C,$C124)/SUMIFS($I:$I,$B:$B,TRUE,$C:$C,$C124))*'FEDERAL RATES (HIDDEN)'!$C$2,4)),
ROUND((SUMIFS($F:$F,$B:$B,TRUE,$C:$C,$C124)/SUMIFS($I:$I,$B:$B,TRUE,$C:$C,$C124)),4))))))</f>
        <v>0</v>
      </c>
      <c r="K124" s="89">
        <f t="shared" si="41"/>
        <v>0</v>
      </c>
      <c r="L124" s="99">
        <f t="shared" si="42"/>
        <v>0</v>
      </c>
      <c r="M124" s="68">
        <v>1</v>
      </c>
      <c r="N124" s="87">
        <f t="shared" si="74"/>
        <v>0</v>
      </c>
      <c r="O124" s="68"/>
      <c r="P124" s="38">
        <f t="shared" si="43"/>
        <v>0</v>
      </c>
      <c r="Q124" s="38">
        <f t="shared" si="44"/>
        <v>0</v>
      </c>
      <c r="R124" s="38">
        <f t="shared" si="45"/>
        <v>0</v>
      </c>
      <c r="S124" s="87">
        <f t="shared" si="46"/>
        <v>0</v>
      </c>
      <c r="T124" s="69"/>
      <c r="U124" s="38">
        <f t="shared" si="47"/>
        <v>0</v>
      </c>
      <c r="V124" s="38">
        <f t="shared" si="48"/>
        <v>0</v>
      </c>
      <c r="W124" s="38">
        <f t="shared" si="49"/>
        <v>0</v>
      </c>
      <c r="X124" s="87">
        <f t="shared" si="50"/>
        <v>0</v>
      </c>
      <c r="Y124" s="69"/>
      <c r="Z124" s="38">
        <f t="shared" si="51"/>
        <v>0</v>
      </c>
      <c r="AA124" s="38">
        <f t="shared" si="52"/>
        <v>0</v>
      </c>
      <c r="AB124" s="38">
        <f t="shared" si="53"/>
        <v>0</v>
      </c>
      <c r="AC124" s="87">
        <f t="shared" si="54"/>
        <v>0</v>
      </c>
      <c r="AD124" s="69"/>
      <c r="AE124" s="38">
        <f t="shared" si="55"/>
        <v>0</v>
      </c>
      <c r="AF124" s="38">
        <f t="shared" si="56"/>
        <v>0</v>
      </c>
      <c r="AG124" s="38">
        <f t="shared" si="57"/>
        <v>0</v>
      </c>
      <c r="AH124" s="87">
        <f t="shared" si="58"/>
        <v>0</v>
      </c>
      <c r="AI124" s="69"/>
      <c r="AJ124" s="39">
        <f t="shared" si="59"/>
        <v>0</v>
      </c>
      <c r="AK124" s="106"/>
      <c r="AL124" s="91"/>
      <c r="AM124" s="107"/>
      <c r="AN124" s="106"/>
      <c r="AO124" s="91"/>
      <c r="AP124" s="107"/>
      <c r="AQ124" s="106"/>
      <c r="AR124" s="91"/>
      <c r="AS124" s="107"/>
      <c r="AT124" s="106"/>
      <c r="AU124" s="91"/>
      <c r="AV124" s="107"/>
      <c r="AW124" s="106"/>
      <c r="AX124" s="107"/>
      <c r="AY124" s="106"/>
      <c r="AZ124" s="107"/>
      <c r="BA124" s="108"/>
      <c r="BB124" s="106"/>
      <c r="BC124" s="91"/>
      <c r="BD124" s="91"/>
      <c r="BE124" s="91"/>
      <c r="BF124" s="107"/>
      <c r="BG124" s="70"/>
      <c r="BH124" s="61"/>
      <c r="BI124" s="38">
        <f xml:space="preserve">
(P124*(2/3))+
(X124*(1/3))+
(AC124)+
(AH124)+
((AJ124)/(AZ124+'FEDERAL RATES (HIDDEN)'!$C$20))</f>
        <v>0</v>
      </c>
      <c r="BJ124" s="65"/>
      <c r="BK124" s="63">
        <f t="shared" si="72"/>
        <v>0</v>
      </c>
      <c r="BL124" s="88" t="str">
        <f>IF(AND(BH124="CONVENTIONAL",$BI124&gt;='MPLH COMPS'!$B$3,$BI124&lt;='MPLH COMPS'!$C$3),'MPLH COMPS'!$D$3&amp;" - "&amp;'MPLH COMPS'!$E$3,
IF(AND(BH124="CONVENTIONAL",$BI124&gt;='MPLH COMPS'!$B$4,$BI124&lt;='MPLH COMPS'!$C$4),'MPLH COMPS'!$D$4&amp;" - "&amp;'MPLH COMPS'!$E$4,
IF(AND(BH124="CONVENTIONAL",$BI124&gt;='MPLH COMPS'!$B$5,$BI124&lt;='MPLH COMPS'!$C$5),'MPLH COMPS'!$D$5&amp;" - "&amp;'MPLH COMPS'!$E$5,
IF(AND(BH124="CONVENTIONAL",$BI124&gt;='MPLH COMPS'!$B$6,$BI124&lt;='MPLH COMPS'!$C$6),'MPLH COMPS'!$D$6&amp;" - "&amp;'MPLH COMPS'!$E$6,
IF(AND(BH124="CONVENTIONAL",$BI124&gt;='MPLH COMPS'!$B$7,$BI124&lt;='MPLH COMPS'!$C$7),'MPLH COMPS'!$D$7&amp;" - "&amp;'MPLH COMPS'!$E$7,
IF(AND(BH124="CONVENTIONAL",$BI124&gt;='MPLH COMPS'!$B$8,$BI124&lt;='MPLH COMPS'!$C$8),'MPLH COMPS'!$D$8&amp;" - "&amp;'MPLH COMPS'!$E$8,
IF(AND(BH124="CONVENTIONAL",$BI124&gt;='MPLH COMPS'!$B$9,$BI124&lt;='MPLH COMPS'!$C$9),'MPLH COMPS'!$D$9&amp;" - "&amp;'MPLH COMPS'!$E$9,
IF(AND(BH124="CONVENTIONAL",$BI124&gt;='MPLH COMPS'!$B$10,$BI124&lt;='MPLH COMPS'!$C$10),'MPLH COMPS'!$D$10&amp;" - "&amp;'MPLH COMPS'!$E$10,
IF(AND(BH124="CONVENTIONAL",$BI124&gt;='MPLH COMPS'!$B$11,$BI124&lt;='MPLH COMPS'!$C$11),'MPLH COMPS'!$D$11&amp;" - "&amp;'MPLH COMPS'!$E$11,
IF(AND(BH124="CONVENTIONAL",$BI124&gt;='MPLH COMPS'!$B$12,$BI124&lt;='MPLH COMPS'!$C$12),'MPLH COMPS'!$D$12&amp;" - "&amp;'MPLH COMPS'!$E$12,
IF(AND(BH124="CONVENTIONAL",$BI124&gt;='MPLH COMPS'!$B$13,$BI124&lt;='MPLH COMPS'!$C$13),'MPLH COMPS'!$D$13&amp;" - "&amp;'MPLH COMPS'!$E$13,
IF(AND(BH124="CONVENIENCE",$BI124&gt;='MPLH COMPS'!$B$3,$BI124&lt;='MPLH COMPS'!$C$3),'MPLH COMPS'!$F$3&amp;" - "&amp;'MPLH COMPS'!$G$3,
IF(AND(BH124="CONVENIENCE",$BI124&gt;='MPLH COMPS'!$B$4,$BI124&lt;='MPLH COMPS'!$C$4),'MPLH COMPS'!$F$4&amp;" - "&amp;'MPLH COMPS'!$G$4,
IF(AND(BH124="CONVENIENCE",$BI124&gt;='MPLH COMPS'!$B$5,$BI124&lt;='MPLH COMPS'!$C$5),'MPLH COMPS'!$F$5&amp;" - "&amp;'MPLH COMPS'!$G$5,
IF(AND(BH124="CONVENIENCE",$BI124&gt;='MPLH COMPS'!$B$6,$BI124&lt;='MPLH COMPS'!$C$6),'MPLH COMPS'!$F$6&amp;" - "&amp;'MPLH COMPS'!$G$6,
IF(AND(BH124="CONVENIENCE",$BI124&gt;='MPLH COMPS'!$B$7,$BI124&lt;='MPLH COMPS'!$C$7),'MPLH COMPS'!$F$7&amp;" - "&amp;'MPLH COMPS'!$G$7,
IF(AND(BH124="CONVENIENCE",$BI124&gt;='MPLH COMPS'!$B$8,$BI124&lt;='MPLH COMPS'!$C$8),'MPLH COMPS'!$F$8&amp;" - "&amp;'MPLH COMPS'!$G$8,
IF(AND(BH124="CONVENIENCE",$BI124&gt;='MPLH COMPS'!$B$9,$BI124&lt;='MPLH COMPS'!$C$9),'MPLH COMPS'!$F$9&amp;" - "&amp;'MPLH COMPS'!$G$9,
IF(AND(BH124="CONVENIENCE",$BI124&gt;='MPLH COMPS'!$B$10,$BI124&lt;='MPLH COMPS'!$C$10),'MPLH COMPS'!$F$10&amp;" - "&amp;'MPLH COMPS'!$G$10,
IF(AND(BH124="CONVENIENCE",$BI124&gt;='MPLH COMPS'!$B$11,$BI124&lt;='MPLH COMPS'!$C$11),'MPLH COMPS'!$F$11&amp;" - "&amp;'MPLH COMPS'!$G$11,
IF(AND(BH124="CONVENIENCE",$BI124&gt;='MPLH COMPS'!$B$12,$BI124&lt;='MPLH COMPS'!$C$12),'MPLH COMPS'!$F$12&amp;" - "&amp;'MPLH COMPS'!$G$12,
IF(AND(BH124="CONVENIENCE",$BI124&gt;='MPLH COMPS'!$B$13,$BI124&lt;='MPLH COMPS'!$C$13),'MPLH COMPS'!$F$13&amp;" - "&amp;'MPLH COMPS'!$G$13,
""))))))))))))))))))))))</f>
        <v/>
      </c>
      <c r="BM124" s="31"/>
      <c r="BN124" s="113"/>
      <c r="BO124" s="115">
        <f t="shared" si="60"/>
        <v>0</v>
      </c>
      <c r="BP124" s="117">
        <f t="shared" si="61"/>
        <v>0</v>
      </c>
      <c r="BQ124" s="117">
        <f t="shared" si="62"/>
        <v>0</v>
      </c>
      <c r="BR124" s="116">
        <f t="shared" si="63"/>
        <v>0</v>
      </c>
      <c r="BS124" s="115">
        <f t="shared" si="64"/>
        <v>0</v>
      </c>
      <c r="BT124" s="117">
        <f t="shared" si="65"/>
        <v>0</v>
      </c>
      <c r="BU124" s="116">
        <f t="shared" si="66"/>
        <v>0</v>
      </c>
      <c r="BV124" s="115">
        <f t="shared" si="67"/>
        <v>0</v>
      </c>
      <c r="BW124" s="117">
        <f t="shared" si="68"/>
        <v>0</v>
      </c>
      <c r="BX124" s="116">
        <f t="shared" si="69"/>
        <v>0</v>
      </c>
      <c r="BY124" s="118">
        <f t="shared" si="73"/>
        <v>0</v>
      </c>
    </row>
    <row r="125" spans="1:77" ht="20.75" customHeight="1" x14ac:dyDescent="0.2">
      <c r="A125" s="74" t="s">
        <v>195</v>
      </c>
      <c r="B125" s="120" t="b">
        <v>0</v>
      </c>
      <c r="C125" s="75"/>
      <c r="D125" s="159">
        <f t="shared" si="70"/>
        <v>0</v>
      </c>
      <c r="E125" s="96"/>
      <c r="F125" s="76"/>
      <c r="G125" s="77"/>
      <c r="H125" s="77"/>
      <c r="I125" s="39">
        <f t="shared" si="71"/>
        <v>0</v>
      </c>
      <c r="J125" s="98">
        <f>IF($F125=0,0,IF($B125=FALSE,ROUND($F125/$I125,4),
IF(AND($B125=TRUE,C125=0,ROUND($F125/$I125,4)&gt;=0.4),MIN(1,ROUND(($F125/$I125)*'FEDERAL RATES (HIDDEN)'!$C$2,4)),
IF(AND($B125=TRUE,C125=0,ROUND($F125/$I125,4)&lt;0.4),ROUND($F125/$I125,4),
IF(ROUND((SUMIFS($F:$F,$B:$B,TRUE,$C:$C,$C125)/SUMIFS($I:$I,$B:$B,TRUE,$C:$C,$C125)),4)&gt;=0.4,
MIN(1,ROUND((SUMIFS($F:$F,$B:$B,TRUE,$C:$C,$C125)/SUMIFS($I:$I,$B:$B,TRUE,$C:$C,$C125))*'FEDERAL RATES (HIDDEN)'!$C$2,4)),
ROUND((SUMIFS($F:$F,$B:$B,TRUE,$C:$C,$C125)/SUMIFS($I:$I,$B:$B,TRUE,$C:$C,$C125)),4))))))</f>
        <v>0</v>
      </c>
      <c r="K125" s="89">
        <f t="shared" si="41"/>
        <v>0</v>
      </c>
      <c r="L125" s="99">
        <f t="shared" si="42"/>
        <v>0</v>
      </c>
      <c r="M125" s="68">
        <v>1</v>
      </c>
      <c r="N125" s="87">
        <f t="shared" si="74"/>
        <v>0</v>
      </c>
      <c r="O125" s="68"/>
      <c r="P125" s="38">
        <f t="shared" si="43"/>
        <v>0</v>
      </c>
      <c r="Q125" s="38">
        <f t="shared" si="44"/>
        <v>0</v>
      </c>
      <c r="R125" s="38">
        <f t="shared" si="45"/>
        <v>0</v>
      </c>
      <c r="S125" s="87">
        <f t="shared" si="46"/>
        <v>0</v>
      </c>
      <c r="T125" s="69"/>
      <c r="U125" s="38">
        <f t="shared" si="47"/>
        <v>0</v>
      </c>
      <c r="V125" s="38">
        <f t="shared" si="48"/>
        <v>0</v>
      </c>
      <c r="W125" s="38">
        <f t="shared" si="49"/>
        <v>0</v>
      </c>
      <c r="X125" s="87">
        <f t="shared" si="50"/>
        <v>0</v>
      </c>
      <c r="Y125" s="69"/>
      <c r="Z125" s="38">
        <f t="shared" si="51"/>
        <v>0</v>
      </c>
      <c r="AA125" s="38">
        <f t="shared" si="52"/>
        <v>0</v>
      </c>
      <c r="AB125" s="38">
        <f t="shared" si="53"/>
        <v>0</v>
      </c>
      <c r="AC125" s="87">
        <f t="shared" si="54"/>
        <v>0</v>
      </c>
      <c r="AD125" s="69"/>
      <c r="AE125" s="38">
        <f t="shared" si="55"/>
        <v>0</v>
      </c>
      <c r="AF125" s="38">
        <f t="shared" si="56"/>
        <v>0</v>
      </c>
      <c r="AG125" s="38">
        <f t="shared" si="57"/>
        <v>0</v>
      </c>
      <c r="AH125" s="87">
        <f t="shared" si="58"/>
        <v>0</v>
      </c>
      <c r="AI125" s="69"/>
      <c r="AJ125" s="39">
        <f t="shared" si="59"/>
        <v>0</v>
      </c>
      <c r="AK125" s="106"/>
      <c r="AL125" s="91"/>
      <c r="AM125" s="107"/>
      <c r="AN125" s="106"/>
      <c r="AO125" s="91"/>
      <c r="AP125" s="107"/>
      <c r="AQ125" s="106"/>
      <c r="AR125" s="91"/>
      <c r="AS125" s="107"/>
      <c r="AT125" s="106"/>
      <c r="AU125" s="91"/>
      <c r="AV125" s="107"/>
      <c r="AW125" s="106"/>
      <c r="AX125" s="107"/>
      <c r="AY125" s="106"/>
      <c r="AZ125" s="107"/>
      <c r="BA125" s="108"/>
      <c r="BB125" s="106"/>
      <c r="BC125" s="91"/>
      <c r="BD125" s="91"/>
      <c r="BE125" s="91"/>
      <c r="BF125" s="107"/>
      <c r="BG125" s="70"/>
      <c r="BH125" s="61"/>
      <c r="BI125" s="38">
        <f xml:space="preserve">
(P125*(2/3))+
(X125*(1/3))+
(AC125)+
(AH125)+
((AJ125)/(AZ125+'FEDERAL RATES (HIDDEN)'!$C$20))</f>
        <v>0</v>
      </c>
      <c r="BJ125" s="65"/>
      <c r="BK125" s="63">
        <f t="shared" si="72"/>
        <v>0</v>
      </c>
      <c r="BL125" s="88" t="str">
        <f>IF(AND(BH125="CONVENTIONAL",$BI125&gt;='MPLH COMPS'!$B$3,$BI125&lt;='MPLH COMPS'!$C$3),'MPLH COMPS'!$D$3&amp;" - "&amp;'MPLH COMPS'!$E$3,
IF(AND(BH125="CONVENTIONAL",$BI125&gt;='MPLH COMPS'!$B$4,$BI125&lt;='MPLH COMPS'!$C$4),'MPLH COMPS'!$D$4&amp;" - "&amp;'MPLH COMPS'!$E$4,
IF(AND(BH125="CONVENTIONAL",$BI125&gt;='MPLH COMPS'!$B$5,$BI125&lt;='MPLH COMPS'!$C$5),'MPLH COMPS'!$D$5&amp;" - "&amp;'MPLH COMPS'!$E$5,
IF(AND(BH125="CONVENTIONAL",$BI125&gt;='MPLH COMPS'!$B$6,$BI125&lt;='MPLH COMPS'!$C$6),'MPLH COMPS'!$D$6&amp;" - "&amp;'MPLH COMPS'!$E$6,
IF(AND(BH125="CONVENTIONAL",$BI125&gt;='MPLH COMPS'!$B$7,$BI125&lt;='MPLH COMPS'!$C$7),'MPLH COMPS'!$D$7&amp;" - "&amp;'MPLH COMPS'!$E$7,
IF(AND(BH125="CONVENTIONAL",$BI125&gt;='MPLH COMPS'!$B$8,$BI125&lt;='MPLH COMPS'!$C$8),'MPLH COMPS'!$D$8&amp;" - "&amp;'MPLH COMPS'!$E$8,
IF(AND(BH125="CONVENTIONAL",$BI125&gt;='MPLH COMPS'!$B$9,$BI125&lt;='MPLH COMPS'!$C$9),'MPLH COMPS'!$D$9&amp;" - "&amp;'MPLH COMPS'!$E$9,
IF(AND(BH125="CONVENTIONAL",$BI125&gt;='MPLH COMPS'!$B$10,$BI125&lt;='MPLH COMPS'!$C$10),'MPLH COMPS'!$D$10&amp;" - "&amp;'MPLH COMPS'!$E$10,
IF(AND(BH125="CONVENTIONAL",$BI125&gt;='MPLH COMPS'!$B$11,$BI125&lt;='MPLH COMPS'!$C$11),'MPLH COMPS'!$D$11&amp;" - "&amp;'MPLH COMPS'!$E$11,
IF(AND(BH125="CONVENTIONAL",$BI125&gt;='MPLH COMPS'!$B$12,$BI125&lt;='MPLH COMPS'!$C$12),'MPLH COMPS'!$D$12&amp;" - "&amp;'MPLH COMPS'!$E$12,
IF(AND(BH125="CONVENTIONAL",$BI125&gt;='MPLH COMPS'!$B$13,$BI125&lt;='MPLH COMPS'!$C$13),'MPLH COMPS'!$D$13&amp;" - "&amp;'MPLH COMPS'!$E$13,
IF(AND(BH125="CONVENIENCE",$BI125&gt;='MPLH COMPS'!$B$3,$BI125&lt;='MPLH COMPS'!$C$3),'MPLH COMPS'!$F$3&amp;" - "&amp;'MPLH COMPS'!$G$3,
IF(AND(BH125="CONVENIENCE",$BI125&gt;='MPLH COMPS'!$B$4,$BI125&lt;='MPLH COMPS'!$C$4),'MPLH COMPS'!$F$4&amp;" - "&amp;'MPLH COMPS'!$G$4,
IF(AND(BH125="CONVENIENCE",$BI125&gt;='MPLH COMPS'!$B$5,$BI125&lt;='MPLH COMPS'!$C$5),'MPLH COMPS'!$F$5&amp;" - "&amp;'MPLH COMPS'!$G$5,
IF(AND(BH125="CONVENIENCE",$BI125&gt;='MPLH COMPS'!$B$6,$BI125&lt;='MPLH COMPS'!$C$6),'MPLH COMPS'!$F$6&amp;" - "&amp;'MPLH COMPS'!$G$6,
IF(AND(BH125="CONVENIENCE",$BI125&gt;='MPLH COMPS'!$B$7,$BI125&lt;='MPLH COMPS'!$C$7),'MPLH COMPS'!$F$7&amp;" - "&amp;'MPLH COMPS'!$G$7,
IF(AND(BH125="CONVENIENCE",$BI125&gt;='MPLH COMPS'!$B$8,$BI125&lt;='MPLH COMPS'!$C$8),'MPLH COMPS'!$F$8&amp;" - "&amp;'MPLH COMPS'!$G$8,
IF(AND(BH125="CONVENIENCE",$BI125&gt;='MPLH COMPS'!$B$9,$BI125&lt;='MPLH COMPS'!$C$9),'MPLH COMPS'!$F$9&amp;" - "&amp;'MPLH COMPS'!$G$9,
IF(AND(BH125="CONVENIENCE",$BI125&gt;='MPLH COMPS'!$B$10,$BI125&lt;='MPLH COMPS'!$C$10),'MPLH COMPS'!$F$10&amp;" - "&amp;'MPLH COMPS'!$G$10,
IF(AND(BH125="CONVENIENCE",$BI125&gt;='MPLH COMPS'!$B$11,$BI125&lt;='MPLH COMPS'!$C$11),'MPLH COMPS'!$F$11&amp;" - "&amp;'MPLH COMPS'!$G$11,
IF(AND(BH125="CONVENIENCE",$BI125&gt;='MPLH COMPS'!$B$12,$BI125&lt;='MPLH COMPS'!$C$12),'MPLH COMPS'!$F$12&amp;" - "&amp;'MPLH COMPS'!$G$12,
IF(AND(BH125="CONVENIENCE",$BI125&gt;='MPLH COMPS'!$B$13,$BI125&lt;='MPLH COMPS'!$C$13),'MPLH COMPS'!$F$13&amp;" - "&amp;'MPLH COMPS'!$G$13,
""))))))))))))))))))))))</f>
        <v/>
      </c>
      <c r="BM125" s="31"/>
      <c r="BN125" s="113"/>
      <c r="BO125" s="115">
        <f t="shared" si="60"/>
        <v>0</v>
      </c>
      <c r="BP125" s="117">
        <f t="shared" si="61"/>
        <v>0</v>
      </c>
      <c r="BQ125" s="117">
        <f t="shared" si="62"/>
        <v>0</v>
      </c>
      <c r="BR125" s="116">
        <f t="shared" si="63"/>
        <v>0</v>
      </c>
      <c r="BS125" s="115">
        <f t="shared" si="64"/>
        <v>0</v>
      </c>
      <c r="BT125" s="117">
        <f t="shared" si="65"/>
        <v>0</v>
      </c>
      <c r="BU125" s="116">
        <f t="shared" si="66"/>
        <v>0</v>
      </c>
      <c r="BV125" s="115">
        <f t="shared" si="67"/>
        <v>0</v>
      </c>
      <c r="BW125" s="117">
        <f t="shared" si="68"/>
        <v>0</v>
      </c>
      <c r="BX125" s="116">
        <f t="shared" si="69"/>
        <v>0</v>
      </c>
      <c r="BY125" s="118">
        <f t="shared" si="73"/>
        <v>0</v>
      </c>
    </row>
    <row r="126" spans="1:77" ht="20.75" customHeight="1" x14ac:dyDescent="0.2">
      <c r="A126" s="74" t="s">
        <v>196</v>
      </c>
      <c r="B126" s="120" t="b">
        <v>0</v>
      </c>
      <c r="C126" s="75"/>
      <c r="D126" s="159">
        <f t="shared" si="70"/>
        <v>0</v>
      </c>
      <c r="E126" s="96"/>
      <c r="F126" s="76"/>
      <c r="G126" s="77"/>
      <c r="H126" s="77"/>
      <c r="I126" s="39">
        <f t="shared" si="71"/>
        <v>0</v>
      </c>
      <c r="J126" s="98">
        <f>IF($F126=0,0,IF($B126=FALSE,ROUND($F126/$I126,4),
IF(AND($B126=TRUE,C126=0,ROUND($F126/$I126,4)&gt;=0.4),MIN(1,ROUND(($F126/$I126)*'FEDERAL RATES (HIDDEN)'!$C$2,4)),
IF(AND($B126=TRUE,C126=0,ROUND($F126/$I126,4)&lt;0.4),ROUND($F126/$I126,4),
IF(ROUND((SUMIFS($F:$F,$B:$B,TRUE,$C:$C,$C126)/SUMIFS($I:$I,$B:$B,TRUE,$C:$C,$C126)),4)&gt;=0.4,
MIN(1,ROUND((SUMIFS($F:$F,$B:$B,TRUE,$C:$C,$C126)/SUMIFS($I:$I,$B:$B,TRUE,$C:$C,$C126))*'FEDERAL RATES (HIDDEN)'!$C$2,4)),
ROUND((SUMIFS($F:$F,$B:$B,TRUE,$C:$C,$C126)/SUMIFS($I:$I,$B:$B,TRUE,$C:$C,$C126)),4))))))</f>
        <v>0</v>
      </c>
      <c r="K126" s="89">
        <f t="shared" si="41"/>
        <v>0</v>
      </c>
      <c r="L126" s="99">
        <f t="shared" si="42"/>
        <v>0</v>
      </c>
      <c r="M126" s="68">
        <v>1</v>
      </c>
      <c r="N126" s="87">
        <f t="shared" si="74"/>
        <v>0</v>
      </c>
      <c r="O126" s="68"/>
      <c r="P126" s="38">
        <f t="shared" si="43"/>
        <v>0</v>
      </c>
      <c r="Q126" s="38">
        <f t="shared" si="44"/>
        <v>0</v>
      </c>
      <c r="R126" s="38">
        <f t="shared" si="45"/>
        <v>0</v>
      </c>
      <c r="S126" s="87">
        <f t="shared" si="46"/>
        <v>0</v>
      </c>
      <c r="T126" s="69"/>
      <c r="U126" s="38">
        <f t="shared" si="47"/>
        <v>0</v>
      </c>
      <c r="V126" s="38">
        <f t="shared" si="48"/>
        <v>0</v>
      </c>
      <c r="W126" s="38">
        <f t="shared" si="49"/>
        <v>0</v>
      </c>
      <c r="X126" s="87">
        <f t="shared" si="50"/>
        <v>0</v>
      </c>
      <c r="Y126" s="69"/>
      <c r="Z126" s="38">
        <f t="shared" si="51"/>
        <v>0</v>
      </c>
      <c r="AA126" s="38">
        <f t="shared" si="52"/>
        <v>0</v>
      </c>
      <c r="AB126" s="38">
        <f t="shared" si="53"/>
        <v>0</v>
      </c>
      <c r="AC126" s="87">
        <f t="shared" si="54"/>
        <v>0</v>
      </c>
      <c r="AD126" s="69"/>
      <c r="AE126" s="38">
        <f t="shared" si="55"/>
        <v>0</v>
      </c>
      <c r="AF126" s="38">
        <f t="shared" si="56"/>
        <v>0</v>
      </c>
      <c r="AG126" s="38">
        <f t="shared" si="57"/>
        <v>0</v>
      </c>
      <c r="AH126" s="87">
        <f t="shared" si="58"/>
        <v>0</v>
      </c>
      <c r="AI126" s="69"/>
      <c r="AJ126" s="39">
        <f t="shared" si="59"/>
        <v>0</v>
      </c>
      <c r="AK126" s="106"/>
      <c r="AL126" s="91"/>
      <c r="AM126" s="107"/>
      <c r="AN126" s="106"/>
      <c r="AO126" s="91"/>
      <c r="AP126" s="107"/>
      <c r="AQ126" s="106"/>
      <c r="AR126" s="91"/>
      <c r="AS126" s="107"/>
      <c r="AT126" s="106"/>
      <c r="AU126" s="91"/>
      <c r="AV126" s="107"/>
      <c r="AW126" s="106"/>
      <c r="AX126" s="107"/>
      <c r="AY126" s="106"/>
      <c r="AZ126" s="107"/>
      <c r="BA126" s="108"/>
      <c r="BB126" s="106"/>
      <c r="BC126" s="91"/>
      <c r="BD126" s="91"/>
      <c r="BE126" s="91"/>
      <c r="BF126" s="107"/>
      <c r="BG126" s="70"/>
      <c r="BH126" s="61"/>
      <c r="BI126" s="38">
        <f xml:space="preserve">
(P126*(2/3))+
(X126*(1/3))+
(AC126)+
(AH126)+
((AJ126)/(AZ126+'FEDERAL RATES (HIDDEN)'!$C$20))</f>
        <v>0</v>
      </c>
      <c r="BJ126" s="65"/>
      <c r="BK126" s="63">
        <f t="shared" si="72"/>
        <v>0</v>
      </c>
      <c r="BL126" s="88" t="str">
        <f>IF(AND(BH126="CONVENTIONAL",$BI126&gt;='MPLH COMPS'!$B$3,$BI126&lt;='MPLH COMPS'!$C$3),'MPLH COMPS'!$D$3&amp;" - "&amp;'MPLH COMPS'!$E$3,
IF(AND(BH126="CONVENTIONAL",$BI126&gt;='MPLH COMPS'!$B$4,$BI126&lt;='MPLH COMPS'!$C$4),'MPLH COMPS'!$D$4&amp;" - "&amp;'MPLH COMPS'!$E$4,
IF(AND(BH126="CONVENTIONAL",$BI126&gt;='MPLH COMPS'!$B$5,$BI126&lt;='MPLH COMPS'!$C$5),'MPLH COMPS'!$D$5&amp;" - "&amp;'MPLH COMPS'!$E$5,
IF(AND(BH126="CONVENTIONAL",$BI126&gt;='MPLH COMPS'!$B$6,$BI126&lt;='MPLH COMPS'!$C$6),'MPLH COMPS'!$D$6&amp;" - "&amp;'MPLH COMPS'!$E$6,
IF(AND(BH126="CONVENTIONAL",$BI126&gt;='MPLH COMPS'!$B$7,$BI126&lt;='MPLH COMPS'!$C$7),'MPLH COMPS'!$D$7&amp;" - "&amp;'MPLH COMPS'!$E$7,
IF(AND(BH126="CONVENTIONAL",$BI126&gt;='MPLH COMPS'!$B$8,$BI126&lt;='MPLH COMPS'!$C$8),'MPLH COMPS'!$D$8&amp;" - "&amp;'MPLH COMPS'!$E$8,
IF(AND(BH126="CONVENTIONAL",$BI126&gt;='MPLH COMPS'!$B$9,$BI126&lt;='MPLH COMPS'!$C$9),'MPLH COMPS'!$D$9&amp;" - "&amp;'MPLH COMPS'!$E$9,
IF(AND(BH126="CONVENTIONAL",$BI126&gt;='MPLH COMPS'!$B$10,$BI126&lt;='MPLH COMPS'!$C$10),'MPLH COMPS'!$D$10&amp;" - "&amp;'MPLH COMPS'!$E$10,
IF(AND(BH126="CONVENTIONAL",$BI126&gt;='MPLH COMPS'!$B$11,$BI126&lt;='MPLH COMPS'!$C$11),'MPLH COMPS'!$D$11&amp;" - "&amp;'MPLH COMPS'!$E$11,
IF(AND(BH126="CONVENTIONAL",$BI126&gt;='MPLH COMPS'!$B$12,$BI126&lt;='MPLH COMPS'!$C$12),'MPLH COMPS'!$D$12&amp;" - "&amp;'MPLH COMPS'!$E$12,
IF(AND(BH126="CONVENTIONAL",$BI126&gt;='MPLH COMPS'!$B$13,$BI126&lt;='MPLH COMPS'!$C$13),'MPLH COMPS'!$D$13&amp;" - "&amp;'MPLH COMPS'!$E$13,
IF(AND(BH126="CONVENIENCE",$BI126&gt;='MPLH COMPS'!$B$3,$BI126&lt;='MPLH COMPS'!$C$3),'MPLH COMPS'!$F$3&amp;" - "&amp;'MPLH COMPS'!$G$3,
IF(AND(BH126="CONVENIENCE",$BI126&gt;='MPLH COMPS'!$B$4,$BI126&lt;='MPLH COMPS'!$C$4),'MPLH COMPS'!$F$4&amp;" - "&amp;'MPLH COMPS'!$G$4,
IF(AND(BH126="CONVENIENCE",$BI126&gt;='MPLH COMPS'!$B$5,$BI126&lt;='MPLH COMPS'!$C$5),'MPLH COMPS'!$F$5&amp;" - "&amp;'MPLH COMPS'!$G$5,
IF(AND(BH126="CONVENIENCE",$BI126&gt;='MPLH COMPS'!$B$6,$BI126&lt;='MPLH COMPS'!$C$6),'MPLH COMPS'!$F$6&amp;" - "&amp;'MPLH COMPS'!$G$6,
IF(AND(BH126="CONVENIENCE",$BI126&gt;='MPLH COMPS'!$B$7,$BI126&lt;='MPLH COMPS'!$C$7),'MPLH COMPS'!$F$7&amp;" - "&amp;'MPLH COMPS'!$G$7,
IF(AND(BH126="CONVENIENCE",$BI126&gt;='MPLH COMPS'!$B$8,$BI126&lt;='MPLH COMPS'!$C$8),'MPLH COMPS'!$F$8&amp;" - "&amp;'MPLH COMPS'!$G$8,
IF(AND(BH126="CONVENIENCE",$BI126&gt;='MPLH COMPS'!$B$9,$BI126&lt;='MPLH COMPS'!$C$9),'MPLH COMPS'!$F$9&amp;" - "&amp;'MPLH COMPS'!$G$9,
IF(AND(BH126="CONVENIENCE",$BI126&gt;='MPLH COMPS'!$B$10,$BI126&lt;='MPLH COMPS'!$C$10),'MPLH COMPS'!$F$10&amp;" - "&amp;'MPLH COMPS'!$G$10,
IF(AND(BH126="CONVENIENCE",$BI126&gt;='MPLH COMPS'!$B$11,$BI126&lt;='MPLH COMPS'!$C$11),'MPLH COMPS'!$F$11&amp;" - "&amp;'MPLH COMPS'!$G$11,
IF(AND(BH126="CONVENIENCE",$BI126&gt;='MPLH COMPS'!$B$12,$BI126&lt;='MPLH COMPS'!$C$12),'MPLH COMPS'!$F$12&amp;" - "&amp;'MPLH COMPS'!$G$12,
IF(AND(BH126="CONVENIENCE",$BI126&gt;='MPLH COMPS'!$B$13,$BI126&lt;='MPLH COMPS'!$C$13),'MPLH COMPS'!$F$13&amp;" - "&amp;'MPLH COMPS'!$G$13,
""))))))))))))))))))))))</f>
        <v/>
      </c>
      <c r="BM126" s="31"/>
      <c r="BN126" s="113"/>
      <c r="BO126" s="115">
        <f t="shared" si="60"/>
        <v>0</v>
      </c>
      <c r="BP126" s="117">
        <f t="shared" si="61"/>
        <v>0</v>
      </c>
      <c r="BQ126" s="117">
        <f t="shared" si="62"/>
        <v>0</v>
      </c>
      <c r="BR126" s="116">
        <f t="shared" si="63"/>
        <v>0</v>
      </c>
      <c r="BS126" s="115">
        <f t="shared" si="64"/>
        <v>0</v>
      </c>
      <c r="BT126" s="117">
        <f t="shared" si="65"/>
        <v>0</v>
      </c>
      <c r="BU126" s="116">
        <f t="shared" si="66"/>
        <v>0</v>
      </c>
      <c r="BV126" s="115">
        <f t="shared" si="67"/>
        <v>0</v>
      </c>
      <c r="BW126" s="117">
        <f t="shared" si="68"/>
        <v>0</v>
      </c>
      <c r="BX126" s="116">
        <f t="shared" si="69"/>
        <v>0</v>
      </c>
      <c r="BY126" s="118">
        <f t="shared" si="73"/>
        <v>0</v>
      </c>
    </row>
    <row r="127" spans="1:77" ht="20.75" customHeight="1" x14ac:dyDescent="0.2">
      <c r="A127" s="74" t="s">
        <v>197</v>
      </c>
      <c r="B127" s="120" t="b">
        <v>0</v>
      </c>
      <c r="C127" s="75"/>
      <c r="D127" s="159">
        <f t="shared" si="70"/>
        <v>0</v>
      </c>
      <c r="E127" s="96"/>
      <c r="F127" s="76"/>
      <c r="G127" s="77"/>
      <c r="H127" s="77"/>
      <c r="I127" s="39">
        <f t="shared" si="71"/>
        <v>0</v>
      </c>
      <c r="J127" s="98">
        <f>IF($F127=0,0,IF($B127=FALSE,ROUND($F127/$I127,4),
IF(AND($B127=TRUE,C127=0,ROUND($F127/$I127,4)&gt;=0.4),MIN(1,ROUND(($F127/$I127)*'FEDERAL RATES (HIDDEN)'!$C$2,4)),
IF(AND($B127=TRUE,C127=0,ROUND($F127/$I127,4)&lt;0.4),ROUND($F127/$I127,4),
IF(ROUND((SUMIFS($F:$F,$B:$B,TRUE,$C:$C,$C127)/SUMIFS($I:$I,$B:$B,TRUE,$C:$C,$C127)),4)&gt;=0.4,
MIN(1,ROUND((SUMIFS($F:$F,$B:$B,TRUE,$C:$C,$C127)/SUMIFS($I:$I,$B:$B,TRUE,$C:$C,$C127))*'FEDERAL RATES (HIDDEN)'!$C$2,4)),
ROUND((SUMIFS($F:$F,$B:$B,TRUE,$C:$C,$C127)/SUMIFS($I:$I,$B:$B,TRUE,$C:$C,$C127)),4))))))</f>
        <v>0</v>
      </c>
      <c r="K127" s="89">
        <f t="shared" si="41"/>
        <v>0</v>
      </c>
      <c r="L127" s="99">
        <f t="shared" si="42"/>
        <v>0</v>
      </c>
      <c r="M127" s="68">
        <v>1</v>
      </c>
      <c r="N127" s="87">
        <f t="shared" si="74"/>
        <v>0</v>
      </c>
      <c r="O127" s="68"/>
      <c r="P127" s="38">
        <f t="shared" si="43"/>
        <v>0</v>
      </c>
      <c r="Q127" s="38">
        <f t="shared" si="44"/>
        <v>0</v>
      </c>
      <c r="R127" s="38">
        <f t="shared" si="45"/>
        <v>0</v>
      </c>
      <c r="S127" s="87">
        <f t="shared" si="46"/>
        <v>0</v>
      </c>
      <c r="T127" s="69"/>
      <c r="U127" s="38">
        <f t="shared" si="47"/>
        <v>0</v>
      </c>
      <c r="V127" s="38">
        <f t="shared" si="48"/>
        <v>0</v>
      </c>
      <c r="W127" s="38">
        <f t="shared" si="49"/>
        <v>0</v>
      </c>
      <c r="X127" s="87">
        <f t="shared" si="50"/>
        <v>0</v>
      </c>
      <c r="Y127" s="69"/>
      <c r="Z127" s="38">
        <f t="shared" si="51"/>
        <v>0</v>
      </c>
      <c r="AA127" s="38">
        <f t="shared" si="52"/>
        <v>0</v>
      </c>
      <c r="AB127" s="38">
        <f t="shared" si="53"/>
        <v>0</v>
      </c>
      <c r="AC127" s="87">
        <f t="shared" si="54"/>
        <v>0</v>
      </c>
      <c r="AD127" s="69"/>
      <c r="AE127" s="38">
        <f t="shared" si="55"/>
        <v>0</v>
      </c>
      <c r="AF127" s="38">
        <f t="shared" si="56"/>
        <v>0</v>
      </c>
      <c r="AG127" s="38">
        <f t="shared" si="57"/>
        <v>0</v>
      </c>
      <c r="AH127" s="87">
        <f t="shared" si="58"/>
        <v>0</v>
      </c>
      <c r="AI127" s="69"/>
      <c r="AJ127" s="39">
        <f t="shared" si="59"/>
        <v>0</v>
      </c>
      <c r="AK127" s="106"/>
      <c r="AL127" s="91"/>
      <c r="AM127" s="107"/>
      <c r="AN127" s="106"/>
      <c r="AO127" s="91"/>
      <c r="AP127" s="107"/>
      <c r="AQ127" s="106"/>
      <c r="AR127" s="91"/>
      <c r="AS127" s="107"/>
      <c r="AT127" s="106"/>
      <c r="AU127" s="91"/>
      <c r="AV127" s="107"/>
      <c r="AW127" s="106"/>
      <c r="AX127" s="107"/>
      <c r="AY127" s="106"/>
      <c r="AZ127" s="107"/>
      <c r="BA127" s="108"/>
      <c r="BB127" s="106"/>
      <c r="BC127" s="91"/>
      <c r="BD127" s="91"/>
      <c r="BE127" s="91"/>
      <c r="BF127" s="107"/>
      <c r="BG127" s="70"/>
      <c r="BH127" s="61"/>
      <c r="BI127" s="38">
        <f xml:space="preserve">
(P127*(2/3))+
(X127*(1/3))+
(AC127)+
(AH127)+
((AJ127)/(AZ127+'FEDERAL RATES (HIDDEN)'!$C$20))</f>
        <v>0</v>
      </c>
      <c r="BJ127" s="65"/>
      <c r="BK127" s="63">
        <f t="shared" si="72"/>
        <v>0</v>
      </c>
      <c r="BL127" s="88" t="str">
        <f>IF(AND(BH127="CONVENTIONAL",$BI127&gt;='MPLH COMPS'!$B$3,$BI127&lt;='MPLH COMPS'!$C$3),'MPLH COMPS'!$D$3&amp;" - "&amp;'MPLH COMPS'!$E$3,
IF(AND(BH127="CONVENTIONAL",$BI127&gt;='MPLH COMPS'!$B$4,$BI127&lt;='MPLH COMPS'!$C$4),'MPLH COMPS'!$D$4&amp;" - "&amp;'MPLH COMPS'!$E$4,
IF(AND(BH127="CONVENTIONAL",$BI127&gt;='MPLH COMPS'!$B$5,$BI127&lt;='MPLH COMPS'!$C$5),'MPLH COMPS'!$D$5&amp;" - "&amp;'MPLH COMPS'!$E$5,
IF(AND(BH127="CONVENTIONAL",$BI127&gt;='MPLH COMPS'!$B$6,$BI127&lt;='MPLH COMPS'!$C$6),'MPLH COMPS'!$D$6&amp;" - "&amp;'MPLH COMPS'!$E$6,
IF(AND(BH127="CONVENTIONAL",$BI127&gt;='MPLH COMPS'!$B$7,$BI127&lt;='MPLH COMPS'!$C$7),'MPLH COMPS'!$D$7&amp;" - "&amp;'MPLH COMPS'!$E$7,
IF(AND(BH127="CONVENTIONAL",$BI127&gt;='MPLH COMPS'!$B$8,$BI127&lt;='MPLH COMPS'!$C$8),'MPLH COMPS'!$D$8&amp;" - "&amp;'MPLH COMPS'!$E$8,
IF(AND(BH127="CONVENTIONAL",$BI127&gt;='MPLH COMPS'!$B$9,$BI127&lt;='MPLH COMPS'!$C$9),'MPLH COMPS'!$D$9&amp;" - "&amp;'MPLH COMPS'!$E$9,
IF(AND(BH127="CONVENTIONAL",$BI127&gt;='MPLH COMPS'!$B$10,$BI127&lt;='MPLH COMPS'!$C$10),'MPLH COMPS'!$D$10&amp;" - "&amp;'MPLH COMPS'!$E$10,
IF(AND(BH127="CONVENTIONAL",$BI127&gt;='MPLH COMPS'!$B$11,$BI127&lt;='MPLH COMPS'!$C$11),'MPLH COMPS'!$D$11&amp;" - "&amp;'MPLH COMPS'!$E$11,
IF(AND(BH127="CONVENTIONAL",$BI127&gt;='MPLH COMPS'!$B$12,$BI127&lt;='MPLH COMPS'!$C$12),'MPLH COMPS'!$D$12&amp;" - "&amp;'MPLH COMPS'!$E$12,
IF(AND(BH127="CONVENTIONAL",$BI127&gt;='MPLH COMPS'!$B$13,$BI127&lt;='MPLH COMPS'!$C$13),'MPLH COMPS'!$D$13&amp;" - "&amp;'MPLH COMPS'!$E$13,
IF(AND(BH127="CONVENIENCE",$BI127&gt;='MPLH COMPS'!$B$3,$BI127&lt;='MPLH COMPS'!$C$3),'MPLH COMPS'!$F$3&amp;" - "&amp;'MPLH COMPS'!$G$3,
IF(AND(BH127="CONVENIENCE",$BI127&gt;='MPLH COMPS'!$B$4,$BI127&lt;='MPLH COMPS'!$C$4),'MPLH COMPS'!$F$4&amp;" - "&amp;'MPLH COMPS'!$G$4,
IF(AND(BH127="CONVENIENCE",$BI127&gt;='MPLH COMPS'!$B$5,$BI127&lt;='MPLH COMPS'!$C$5),'MPLH COMPS'!$F$5&amp;" - "&amp;'MPLH COMPS'!$G$5,
IF(AND(BH127="CONVENIENCE",$BI127&gt;='MPLH COMPS'!$B$6,$BI127&lt;='MPLH COMPS'!$C$6),'MPLH COMPS'!$F$6&amp;" - "&amp;'MPLH COMPS'!$G$6,
IF(AND(BH127="CONVENIENCE",$BI127&gt;='MPLH COMPS'!$B$7,$BI127&lt;='MPLH COMPS'!$C$7),'MPLH COMPS'!$F$7&amp;" - "&amp;'MPLH COMPS'!$G$7,
IF(AND(BH127="CONVENIENCE",$BI127&gt;='MPLH COMPS'!$B$8,$BI127&lt;='MPLH COMPS'!$C$8),'MPLH COMPS'!$F$8&amp;" - "&amp;'MPLH COMPS'!$G$8,
IF(AND(BH127="CONVENIENCE",$BI127&gt;='MPLH COMPS'!$B$9,$BI127&lt;='MPLH COMPS'!$C$9),'MPLH COMPS'!$F$9&amp;" - "&amp;'MPLH COMPS'!$G$9,
IF(AND(BH127="CONVENIENCE",$BI127&gt;='MPLH COMPS'!$B$10,$BI127&lt;='MPLH COMPS'!$C$10),'MPLH COMPS'!$F$10&amp;" - "&amp;'MPLH COMPS'!$G$10,
IF(AND(BH127="CONVENIENCE",$BI127&gt;='MPLH COMPS'!$B$11,$BI127&lt;='MPLH COMPS'!$C$11),'MPLH COMPS'!$F$11&amp;" - "&amp;'MPLH COMPS'!$G$11,
IF(AND(BH127="CONVENIENCE",$BI127&gt;='MPLH COMPS'!$B$12,$BI127&lt;='MPLH COMPS'!$C$12),'MPLH COMPS'!$F$12&amp;" - "&amp;'MPLH COMPS'!$G$12,
IF(AND(BH127="CONVENIENCE",$BI127&gt;='MPLH COMPS'!$B$13,$BI127&lt;='MPLH COMPS'!$C$13),'MPLH COMPS'!$F$13&amp;" - "&amp;'MPLH COMPS'!$G$13,
""))))))))))))))))))))))</f>
        <v/>
      </c>
      <c r="BM127" s="31"/>
      <c r="BN127" s="113"/>
      <c r="BO127" s="115">
        <f t="shared" si="60"/>
        <v>0</v>
      </c>
      <c r="BP127" s="117">
        <f t="shared" si="61"/>
        <v>0</v>
      </c>
      <c r="BQ127" s="117">
        <f t="shared" si="62"/>
        <v>0</v>
      </c>
      <c r="BR127" s="116">
        <f t="shared" si="63"/>
        <v>0</v>
      </c>
      <c r="BS127" s="115">
        <f t="shared" si="64"/>
        <v>0</v>
      </c>
      <c r="BT127" s="117">
        <f t="shared" si="65"/>
        <v>0</v>
      </c>
      <c r="BU127" s="116">
        <f t="shared" si="66"/>
        <v>0</v>
      </c>
      <c r="BV127" s="115">
        <f t="shared" si="67"/>
        <v>0</v>
      </c>
      <c r="BW127" s="117">
        <f t="shared" si="68"/>
        <v>0</v>
      </c>
      <c r="BX127" s="116">
        <f t="shared" si="69"/>
        <v>0</v>
      </c>
      <c r="BY127" s="118">
        <f t="shared" si="73"/>
        <v>0</v>
      </c>
    </row>
    <row r="128" spans="1:77" ht="20.75" customHeight="1" x14ac:dyDescent="0.2">
      <c r="A128" s="74" t="s">
        <v>198</v>
      </c>
      <c r="B128" s="120" t="b">
        <v>0</v>
      </c>
      <c r="C128" s="75"/>
      <c r="D128" s="159">
        <f t="shared" si="70"/>
        <v>0</v>
      </c>
      <c r="E128" s="96"/>
      <c r="F128" s="76"/>
      <c r="G128" s="77"/>
      <c r="H128" s="77"/>
      <c r="I128" s="39">
        <f t="shared" si="71"/>
        <v>0</v>
      </c>
      <c r="J128" s="98">
        <f>IF($F128=0,0,IF($B128=FALSE,ROUND($F128/$I128,4),
IF(AND($B128=TRUE,C128=0,ROUND($F128/$I128,4)&gt;=0.4),MIN(1,ROUND(($F128/$I128)*'FEDERAL RATES (HIDDEN)'!$C$2,4)),
IF(AND($B128=TRUE,C128=0,ROUND($F128/$I128,4)&lt;0.4),ROUND($F128/$I128,4),
IF(ROUND((SUMIFS($F:$F,$B:$B,TRUE,$C:$C,$C128)/SUMIFS($I:$I,$B:$B,TRUE,$C:$C,$C128)),4)&gt;=0.4,
MIN(1,ROUND((SUMIFS($F:$F,$B:$B,TRUE,$C:$C,$C128)/SUMIFS($I:$I,$B:$B,TRUE,$C:$C,$C128))*'FEDERAL RATES (HIDDEN)'!$C$2,4)),
ROUND((SUMIFS($F:$F,$B:$B,TRUE,$C:$C,$C128)/SUMIFS($I:$I,$B:$B,TRUE,$C:$C,$C128)),4))))))</f>
        <v>0</v>
      </c>
      <c r="K128" s="89">
        <f t="shared" si="41"/>
        <v>0</v>
      </c>
      <c r="L128" s="99">
        <f t="shared" si="42"/>
        <v>0</v>
      </c>
      <c r="M128" s="68">
        <v>1</v>
      </c>
      <c r="N128" s="87">
        <f t="shared" si="74"/>
        <v>0</v>
      </c>
      <c r="O128" s="68"/>
      <c r="P128" s="38">
        <f t="shared" si="43"/>
        <v>0</v>
      </c>
      <c r="Q128" s="38">
        <f t="shared" si="44"/>
        <v>0</v>
      </c>
      <c r="R128" s="38">
        <f t="shared" si="45"/>
        <v>0</v>
      </c>
      <c r="S128" s="87">
        <f t="shared" si="46"/>
        <v>0</v>
      </c>
      <c r="T128" s="69"/>
      <c r="U128" s="38">
        <f t="shared" si="47"/>
        <v>0</v>
      </c>
      <c r="V128" s="38">
        <f t="shared" si="48"/>
        <v>0</v>
      </c>
      <c r="W128" s="38">
        <f t="shared" si="49"/>
        <v>0</v>
      </c>
      <c r="X128" s="87">
        <f t="shared" si="50"/>
        <v>0</v>
      </c>
      <c r="Y128" s="69"/>
      <c r="Z128" s="38">
        <f t="shared" si="51"/>
        <v>0</v>
      </c>
      <c r="AA128" s="38">
        <f t="shared" si="52"/>
        <v>0</v>
      </c>
      <c r="AB128" s="38">
        <f t="shared" si="53"/>
        <v>0</v>
      </c>
      <c r="AC128" s="87">
        <f t="shared" si="54"/>
        <v>0</v>
      </c>
      <c r="AD128" s="69"/>
      <c r="AE128" s="38">
        <f t="shared" si="55"/>
        <v>0</v>
      </c>
      <c r="AF128" s="38">
        <f t="shared" si="56"/>
        <v>0</v>
      </c>
      <c r="AG128" s="38">
        <f t="shared" si="57"/>
        <v>0</v>
      </c>
      <c r="AH128" s="87">
        <f t="shared" si="58"/>
        <v>0</v>
      </c>
      <c r="AI128" s="69"/>
      <c r="AJ128" s="39">
        <f t="shared" si="59"/>
        <v>0</v>
      </c>
      <c r="AK128" s="106"/>
      <c r="AL128" s="91"/>
      <c r="AM128" s="107"/>
      <c r="AN128" s="106"/>
      <c r="AO128" s="91"/>
      <c r="AP128" s="107"/>
      <c r="AQ128" s="106"/>
      <c r="AR128" s="91"/>
      <c r="AS128" s="107"/>
      <c r="AT128" s="106"/>
      <c r="AU128" s="91"/>
      <c r="AV128" s="107"/>
      <c r="AW128" s="106"/>
      <c r="AX128" s="107"/>
      <c r="AY128" s="106"/>
      <c r="AZ128" s="107"/>
      <c r="BA128" s="108"/>
      <c r="BB128" s="106"/>
      <c r="BC128" s="91"/>
      <c r="BD128" s="91"/>
      <c r="BE128" s="91"/>
      <c r="BF128" s="107"/>
      <c r="BG128" s="70"/>
      <c r="BH128" s="61"/>
      <c r="BI128" s="38">
        <f xml:space="preserve">
(P128*(2/3))+
(X128*(1/3))+
(AC128)+
(AH128)+
((AJ128)/(AZ128+'FEDERAL RATES (HIDDEN)'!$C$20))</f>
        <v>0</v>
      </c>
      <c r="BJ128" s="65"/>
      <c r="BK128" s="63">
        <f t="shared" si="72"/>
        <v>0</v>
      </c>
      <c r="BL128" s="88" t="str">
        <f>IF(AND(BH128="CONVENTIONAL",$BI128&gt;='MPLH COMPS'!$B$3,$BI128&lt;='MPLH COMPS'!$C$3),'MPLH COMPS'!$D$3&amp;" - "&amp;'MPLH COMPS'!$E$3,
IF(AND(BH128="CONVENTIONAL",$BI128&gt;='MPLH COMPS'!$B$4,$BI128&lt;='MPLH COMPS'!$C$4),'MPLH COMPS'!$D$4&amp;" - "&amp;'MPLH COMPS'!$E$4,
IF(AND(BH128="CONVENTIONAL",$BI128&gt;='MPLH COMPS'!$B$5,$BI128&lt;='MPLH COMPS'!$C$5),'MPLH COMPS'!$D$5&amp;" - "&amp;'MPLH COMPS'!$E$5,
IF(AND(BH128="CONVENTIONAL",$BI128&gt;='MPLH COMPS'!$B$6,$BI128&lt;='MPLH COMPS'!$C$6),'MPLH COMPS'!$D$6&amp;" - "&amp;'MPLH COMPS'!$E$6,
IF(AND(BH128="CONVENTIONAL",$BI128&gt;='MPLH COMPS'!$B$7,$BI128&lt;='MPLH COMPS'!$C$7),'MPLH COMPS'!$D$7&amp;" - "&amp;'MPLH COMPS'!$E$7,
IF(AND(BH128="CONVENTIONAL",$BI128&gt;='MPLH COMPS'!$B$8,$BI128&lt;='MPLH COMPS'!$C$8),'MPLH COMPS'!$D$8&amp;" - "&amp;'MPLH COMPS'!$E$8,
IF(AND(BH128="CONVENTIONAL",$BI128&gt;='MPLH COMPS'!$B$9,$BI128&lt;='MPLH COMPS'!$C$9),'MPLH COMPS'!$D$9&amp;" - "&amp;'MPLH COMPS'!$E$9,
IF(AND(BH128="CONVENTIONAL",$BI128&gt;='MPLH COMPS'!$B$10,$BI128&lt;='MPLH COMPS'!$C$10),'MPLH COMPS'!$D$10&amp;" - "&amp;'MPLH COMPS'!$E$10,
IF(AND(BH128="CONVENTIONAL",$BI128&gt;='MPLH COMPS'!$B$11,$BI128&lt;='MPLH COMPS'!$C$11),'MPLH COMPS'!$D$11&amp;" - "&amp;'MPLH COMPS'!$E$11,
IF(AND(BH128="CONVENTIONAL",$BI128&gt;='MPLH COMPS'!$B$12,$BI128&lt;='MPLH COMPS'!$C$12),'MPLH COMPS'!$D$12&amp;" - "&amp;'MPLH COMPS'!$E$12,
IF(AND(BH128="CONVENTIONAL",$BI128&gt;='MPLH COMPS'!$B$13,$BI128&lt;='MPLH COMPS'!$C$13),'MPLH COMPS'!$D$13&amp;" - "&amp;'MPLH COMPS'!$E$13,
IF(AND(BH128="CONVENIENCE",$BI128&gt;='MPLH COMPS'!$B$3,$BI128&lt;='MPLH COMPS'!$C$3),'MPLH COMPS'!$F$3&amp;" - "&amp;'MPLH COMPS'!$G$3,
IF(AND(BH128="CONVENIENCE",$BI128&gt;='MPLH COMPS'!$B$4,$BI128&lt;='MPLH COMPS'!$C$4),'MPLH COMPS'!$F$4&amp;" - "&amp;'MPLH COMPS'!$G$4,
IF(AND(BH128="CONVENIENCE",$BI128&gt;='MPLH COMPS'!$B$5,$BI128&lt;='MPLH COMPS'!$C$5),'MPLH COMPS'!$F$5&amp;" - "&amp;'MPLH COMPS'!$G$5,
IF(AND(BH128="CONVENIENCE",$BI128&gt;='MPLH COMPS'!$B$6,$BI128&lt;='MPLH COMPS'!$C$6),'MPLH COMPS'!$F$6&amp;" - "&amp;'MPLH COMPS'!$G$6,
IF(AND(BH128="CONVENIENCE",$BI128&gt;='MPLH COMPS'!$B$7,$BI128&lt;='MPLH COMPS'!$C$7),'MPLH COMPS'!$F$7&amp;" - "&amp;'MPLH COMPS'!$G$7,
IF(AND(BH128="CONVENIENCE",$BI128&gt;='MPLH COMPS'!$B$8,$BI128&lt;='MPLH COMPS'!$C$8),'MPLH COMPS'!$F$8&amp;" - "&amp;'MPLH COMPS'!$G$8,
IF(AND(BH128="CONVENIENCE",$BI128&gt;='MPLH COMPS'!$B$9,$BI128&lt;='MPLH COMPS'!$C$9),'MPLH COMPS'!$F$9&amp;" - "&amp;'MPLH COMPS'!$G$9,
IF(AND(BH128="CONVENIENCE",$BI128&gt;='MPLH COMPS'!$B$10,$BI128&lt;='MPLH COMPS'!$C$10),'MPLH COMPS'!$F$10&amp;" - "&amp;'MPLH COMPS'!$G$10,
IF(AND(BH128="CONVENIENCE",$BI128&gt;='MPLH COMPS'!$B$11,$BI128&lt;='MPLH COMPS'!$C$11),'MPLH COMPS'!$F$11&amp;" - "&amp;'MPLH COMPS'!$G$11,
IF(AND(BH128="CONVENIENCE",$BI128&gt;='MPLH COMPS'!$B$12,$BI128&lt;='MPLH COMPS'!$C$12),'MPLH COMPS'!$F$12&amp;" - "&amp;'MPLH COMPS'!$G$12,
IF(AND(BH128="CONVENIENCE",$BI128&gt;='MPLH COMPS'!$B$13,$BI128&lt;='MPLH COMPS'!$C$13),'MPLH COMPS'!$F$13&amp;" - "&amp;'MPLH COMPS'!$G$13,
""))))))))))))))))))))))</f>
        <v/>
      </c>
      <c r="BM128" s="31"/>
      <c r="BN128" s="113"/>
      <c r="BO128" s="115">
        <f t="shared" si="60"/>
        <v>0</v>
      </c>
      <c r="BP128" s="117">
        <f t="shared" si="61"/>
        <v>0</v>
      </c>
      <c r="BQ128" s="117">
        <f t="shared" si="62"/>
        <v>0</v>
      </c>
      <c r="BR128" s="116">
        <f t="shared" si="63"/>
        <v>0</v>
      </c>
      <c r="BS128" s="115">
        <f t="shared" si="64"/>
        <v>0</v>
      </c>
      <c r="BT128" s="117">
        <f t="shared" si="65"/>
        <v>0</v>
      </c>
      <c r="BU128" s="116">
        <f t="shared" si="66"/>
        <v>0</v>
      </c>
      <c r="BV128" s="115">
        <f t="shared" si="67"/>
        <v>0</v>
      </c>
      <c r="BW128" s="117">
        <f t="shared" si="68"/>
        <v>0</v>
      </c>
      <c r="BX128" s="116">
        <f t="shared" si="69"/>
        <v>0</v>
      </c>
      <c r="BY128" s="118">
        <f t="shared" si="73"/>
        <v>0</v>
      </c>
    </row>
    <row r="129" spans="1:77" ht="20.75" customHeight="1" x14ac:dyDescent="0.2">
      <c r="A129" s="74" t="s">
        <v>199</v>
      </c>
      <c r="B129" s="120" t="b">
        <v>0</v>
      </c>
      <c r="C129" s="75"/>
      <c r="D129" s="159">
        <f t="shared" si="70"/>
        <v>0</v>
      </c>
      <c r="E129" s="96"/>
      <c r="F129" s="76"/>
      <c r="G129" s="77"/>
      <c r="H129" s="77"/>
      <c r="I129" s="39">
        <f t="shared" si="71"/>
        <v>0</v>
      </c>
      <c r="J129" s="98">
        <f>IF($F129=0,0,IF($B129=FALSE,ROUND($F129/$I129,4),
IF(AND($B129=TRUE,C129=0,ROUND($F129/$I129,4)&gt;=0.4),MIN(1,ROUND(($F129/$I129)*'FEDERAL RATES (HIDDEN)'!$C$2,4)),
IF(AND($B129=TRUE,C129=0,ROUND($F129/$I129,4)&lt;0.4),ROUND($F129/$I129,4),
IF(ROUND((SUMIFS($F:$F,$B:$B,TRUE,$C:$C,$C129)/SUMIFS($I:$I,$B:$B,TRUE,$C:$C,$C129)),4)&gt;=0.4,
MIN(1,ROUND((SUMIFS($F:$F,$B:$B,TRUE,$C:$C,$C129)/SUMIFS($I:$I,$B:$B,TRUE,$C:$C,$C129))*'FEDERAL RATES (HIDDEN)'!$C$2,4)),
ROUND((SUMIFS($F:$F,$B:$B,TRUE,$C:$C,$C129)/SUMIFS($I:$I,$B:$B,TRUE,$C:$C,$C129)),4))))))</f>
        <v>0</v>
      </c>
      <c r="K129" s="89">
        <f t="shared" si="41"/>
        <v>0</v>
      </c>
      <c r="L129" s="99">
        <f t="shared" si="42"/>
        <v>0</v>
      </c>
      <c r="M129" s="68">
        <v>1</v>
      </c>
      <c r="N129" s="87">
        <f t="shared" si="74"/>
        <v>0</v>
      </c>
      <c r="O129" s="68"/>
      <c r="P129" s="38">
        <f t="shared" si="43"/>
        <v>0</v>
      </c>
      <c r="Q129" s="38">
        <f t="shared" si="44"/>
        <v>0</v>
      </c>
      <c r="R129" s="38">
        <f t="shared" si="45"/>
        <v>0</v>
      </c>
      <c r="S129" s="87">
        <f t="shared" si="46"/>
        <v>0</v>
      </c>
      <c r="T129" s="69"/>
      <c r="U129" s="38">
        <f t="shared" si="47"/>
        <v>0</v>
      </c>
      <c r="V129" s="38">
        <f t="shared" si="48"/>
        <v>0</v>
      </c>
      <c r="W129" s="38">
        <f t="shared" si="49"/>
        <v>0</v>
      </c>
      <c r="X129" s="87">
        <f t="shared" si="50"/>
        <v>0</v>
      </c>
      <c r="Y129" s="69"/>
      <c r="Z129" s="38">
        <f t="shared" si="51"/>
        <v>0</v>
      </c>
      <c r="AA129" s="38">
        <f t="shared" si="52"/>
        <v>0</v>
      </c>
      <c r="AB129" s="38">
        <f t="shared" si="53"/>
        <v>0</v>
      </c>
      <c r="AC129" s="87">
        <f t="shared" si="54"/>
        <v>0</v>
      </c>
      <c r="AD129" s="69"/>
      <c r="AE129" s="38">
        <f t="shared" si="55"/>
        <v>0</v>
      </c>
      <c r="AF129" s="38">
        <f t="shared" si="56"/>
        <v>0</v>
      </c>
      <c r="AG129" s="38">
        <f t="shared" si="57"/>
        <v>0</v>
      </c>
      <c r="AH129" s="87">
        <f t="shared" si="58"/>
        <v>0</v>
      </c>
      <c r="AI129" s="69"/>
      <c r="AJ129" s="39">
        <f t="shared" si="59"/>
        <v>0</v>
      </c>
      <c r="AK129" s="106"/>
      <c r="AL129" s="91"/>
      <c r="AM129" s="107"/>
      <c r="AN129" s="106"/>
      <c r="AO129" s="91"/>
      <c r="AP129" s="107"/>
      <c r="AQ129" s="106"/>
      <c r="AR129" s="91"/>
      <c r="AS129" s="107"/>
      <c r="AT129" s="106"/>
      <c r="AU129" s="91"/>
      <c r="AV129" s="107"/>
      <c r="AW129" s="106"/>
      <c r="AX129" s="107"/>
      <c r="AY129" s="106"/>
      <c r="AZ129" s="107"/>
      <c r="BA129" s="108"/>
      <c r="BB129" s="106"/>
      <c r="BC129" s="91"/>
      <c r="BD129" s="91"/>
      <c r="BE129" s="91"/>
      <c r="BF129" s="107"/>
      <c r="BG129" s="70"/>
      <c r="BH129" s="61"/>
      <c r="BI129" s="38">
        <f xml:space="preserve">
(P129*(2/3))+
(X129*(1/3))+
(AC129)+
(AH129)+
((AJ129)/(AZ129+'FEDERAL RATES (HIDDEN)'!$C$20))</f>
        <v>0</v>
      </c>
      <c r="BJ129" s="65"/>
      <c r="BK129" s="63">
        <f t="shared" si="72"/>
        <v>0</v>
      </c>
      <c r="BL129" s="88" t="str">
        <f>IF(AND(BH129="CONVENTIONAL",$BI129&gt;='MPLH COMPS'!$B$3,$BI129&lt;='MPLH COMPS'!$C$3),'MPLH COMPS'!$D$3&amp;" - "&amp;'MPLH COMPS'!$E$3,
IF(AND(BH129="CONVENTIONAL",$BI129&gt;='MPLH COMPS'!$B$4,$BI129&lt;='MPLH COMPS'!$C$4),'MPLH COMPS'!$D$4&amp;" - "&amp;'MPLH COMPS'!$E$4,
IF(AND(BH129="CONVENTIONAL",$BI129&gt;='MPLH COMPS'!$B$5,$BI129&lt;='MPLH COMPS'!$C$5),'MPLH COMPS'!$D$5&amp;" - "&amp;'MPLH COMPS'!$E$5,
IF(AND(BH129="CONVENTIONAL",$BI129&gt;='MPLH COMPS'!$B$6,$BI129&lt;='MPLH COMPS'!$C$6),'MPLH COMPS'!$D$6&amp;" - "&amp;'MPLH COMPS'!$E$6,
IF(AND(BH129="CONVENTIONAL",$BI129&gt;='MPLH COMPS'!$B$7,$BI129&lt;='MPLH COMPS'!$C$7),'MPLH COMPS'!$D$7&amp;" - "&amp;'MPLH COMPS'!$E$7,
IF(AND(BH129="CONVENTIONAL",$BI129&gt;='MPLH COMPS'!$B$8,$BI129&lt;='MPLH COMPS'!$C$8),'MPLH COMPS'!$D$8&amp;" - "&amp;'MPLH COMPS'!$E$8,
IF(AND(BH129="CONVENTIONAL",$BI129&gt;='MPLH COMPS'!$B$9,$BI129&lt;='MPLH COMPS'!$C$9),'MPLH COMPS'!$D$9&amp;" - "&amp;'MPLH COMPS'!$E$9,
IF(AND(BH129="CONVENTIONAL",$BI129&gt;='MPLH COMPS'!$B$10,$BI129&lt;='MPLH COMPS'!$C$10),'MPLH COMPS'!$D$10&amp;" - "&amp;'MPLH COMPS'!$E$10,
IF(AND(BH129="CONVENTIONAL",$BI129&gt;='MPLH COMPS'!$B$11,$BI129&lt;='MPLH COMPS'!$C$11),'MPLH COMPS'!$D$11&amp;" - "&amp;'MPLH COMPS'!$E$11,
IF(AND(BH129="CONVENTIONAL",$BI129&gt;='MPLH COMPS'!$B$12,$BI129&lt;='MPLH COMPS'!$C$12),'MPLH COMPS'!$D$12&amp;" - "&amp;'MPLH COMPS'!$E$12,
IF(AND(BH129="CONVENTIONAL",$BI129&gt;='MPLH COMPS'!$B$13,$BI129&lt;='MPLH COMPS'!$C$13),'MPLH COMPS'!$D$13&amp;" - "&amp;'MPLH COMPS'!$E$13,
IF(AND(BH129="CONVENIENCE",$BI129&gt;='MPLH COMPS'!$B$3,$BI129&lt;='MPLH COMPS'!$C$3),'MPLH COMPS'!$F$3&amp;" - "&amp;'MPLH COMPS'!$G$3,
IF(AND(BH129="CONVENIENCE",$BI129&gt;='MPLH COMPS'!$B$4,$BI129&lt;='MPLH COMPS'!$C$4),'MPLH COMPS'!$F$4&amp;" - "&amp;'MPLH COMPS'!$G$4,
IF(AND(BH129="CONVENIENCE",$BI129&gt;='MPLH COMPS'!$B$5,$BI129&lt;='MPLH COMPS'!$C$5),'MPLH COMPS'!$F$5&amp;" - "&amp;'MPLH COMPS'!$G$5,
IF(AND(BH129="CONVENIENCE",$BI129&gt;='MPLH COMPS'!$B$6,$BI129&lt;='MPLH COMPS'!$C$6),'MPLH COMPS'!$F$6&amp;" - "&amp;'MPLH COMPS'!$G$6,
IF(AND(BH129="CONVENIENCE",$BI129&gt;='MPLH COMPS'!$B$7,$BI129&lt;='MPLH COMPS'!$C$7),'MPLH COMPS'!$F$7&amp;" - "&amp;'MPLH COMPS'!$G$7,
IF(AND(BH129="CONVENIENCE",$BI129&gt;='MPLH COMPS'!$B$8,$BI129&lt;='MPLH COMPS'!$C$8),'MPLH COMPS'!$F$8&amp;" - "&amp;'MPLH COMPS'!$G$8,
IF(AND(BH129="CONVENIENCE",$BI129&gt;='MPLH COMPS'!$B$9,$BI129&lt;='MPLH COMPS'!$C$9),'MPLH COMPS'!$F$9&amp;" - "&amp;'MPLH COMPS'!$G$9,
IF(AND(BH129="CONVENIENCE",$BI129&gt;='MPLH COMPS'!$B$10,$BI129&lt;='MPLH COMPS'!$C$10),'MPLH COMPS'!$F$10&amp;" - "&amp;'MPLH COMPS'!$G$10,
IF(AND(BH129="CONVENIENCE",$BI129&gt;='MPLH COMPS'!$B$11,$BI129&lt;='MPLH COMPS'!$C$11),'MPLH COMPS'!$F$11&amp;" - "&amp;'MPLH COMPS'!$G$11,
IF(AND(BH129="CONVENIENCE",$BI129&gt;='MPLH COMPS'!$B$12,$BI129&lt;='MPLH COMPS'!$C$12),'MPLH COMPS'!$F$12&amp;" - "&amp;'MPLH COMPS'!$G$12,
IF(AND(BH129="CONVENIENCE",$BI129&gt;='MPLH COMPS'!$B$13,$BI129&lt;='MPLH COMPS'!$C$13),'MPLH COMPS'!$F$13&amp;" - "&amp;'MPLH COMPS'!$G$13,
""))))))))))))))))))))))</f>
        <v/>
      </c>
      <c r="BM129" s="31"/>
      <c r="BN129" s="113"/>
      <c r="BO129" s="115">
        <f t="shared" si="60"/>
        <v>0</v>
      </c>
      <c r="BP129" s="117">
        <f t="shared" si="61"/>
        <v>0</v>
      </c>
      <c r="BQ129" s="117">
        <f t="shared" si="62"/>
        <v>0</v>
      </c>
      <c r="BR129" s="116">
        <f t="shared" si="63"/>
        <v>0</v>
      </c>
      <c r="BS129" s="115">
        <f t="shared" si="64"/>
        <v>0</v>
      </c>
      <c r="BT129" s="117">
        <f t="shared" si="65"/>
        <v>0</v>
      </c>
      <c r="BU129" s="116">
        <f t="shared" si="66"/>
        <v>0</v>
      </c>
      <c r="BV129" s="115">
        <f t="shared" si="67"/>
        <v>0</v>
      </c>
      <c r="BW129" s="117">
        <f t="shared" si="68"/>
        <v>0</v>
      </c>
      <c r="BX129" s="116">
        <f t="shared" si="69"/>
        <v>0</v>
      </c>
      <c r="BY129" s="118">
        <f t="shared" si="73"/>
        <v>0</v>
      </c>
    </row>
    <row r="130" spans="1:77" ht="20.75" customHeight="1" x14ac:dyDescent="0.2">
      <c r="A130" s="74" t="s">
        <v>200</v>
      </c>
      <c r="B130" s="120" t="b">
        <v>0</v>
      </c>
      <c r="C130" s="75"/>
      <c r="D130" s="159">
        <f t="shared" si="70"/>
        <v>0</v>
      </c>
      <c r="E130" s="96"/>
      <c r="F130" s="76"/>
      <c r="G130" s="77"/>
      <c r="H130" s="77"/>
      <c r="I130" s="39">
        <f t="shared" si="71"/>
        <v>0</v>
      </c>
      <c r="J130" s="98">
        <f>IF($F130=0,0,IF($B130=FALSE,ROUND($F130/$I130,4),
IF(AND($B130=TRUE,C130=0,ROUND($F130/$I130,4)&gt;=0.4),MIN(1,ROUND(($F130/$I130)*'FEDERAL RATES (HIDDEN)'!$C$2,4)),
IF(AND($B130=TRUE,C130=0,ROUND($F130/$I130,4)&lt;0.4),ROUND($F130/$I130,4),
IF(ROUND((SUMIFS($F:$F,$B:$B,TRUE,$C:$C,$C130)/SUMIFS($I:$I,$B:$B,TRUE,$C:$C,$C130)),4)&gt;=0.4,
MIN(1,ROUND((SUMIFS($F:$F,$B:$B,TRUE,$C:$C,$C130)/SUMIFS($I:$I,$B:$B,TRUE,$C:$C,$C130))*'FEDERAL RATES (HIDDEN)'!$C$2,4)),
ROUND((SUMIFS($F:$F,$B:$B,TRUE,$C:$C,$C130)/SUMIFS($I:$I,$B:$B,TRUE,$C:$C,$C130)),4))))))</f>
        <v>0</v>
      </c>
      <c r="K130" s="89">
        <f t="shared" si="41"/>
        <v>0</v>
      </c>
      <c r="L130" s="99">
        <f t="shared" si="42"/>
        <v>0</v>
      </c>
      <c r="M130" s="68">
        <v>1</v>
      </c>
      <c r="N130" s="87">
        <f t="shared" si="74"/>
        <v>0</v>
      </c>
      <c r="O130" s="68"/>
      <c r="P130" s="38">
        <f t="shared" si="43"/>
        <v>0</v>
      </c>
      <c r="Q130" s="38">
        <f t="shared" si="44"/>
        <v>0</v>
      </c>
      <c r="R130" s="38">
        <f t="shared" si="45"/>
        <v>0</v>
      </c>
      <c r="S130" s="87">
        <f t="shared" si="46"/>
        <v>0</v>
      </c>
      <c r="T130" s="69"/>
      <c r="U130" s="38">
        <f t="shared" si="47"/>
        <v>0</v>
      </c>
      <c r="V130" s="38">
        <f t="shared" si="48"/>
        <v>0</v>
      </c>
      <c r="W130" s="38">
        <f t="shared" si="49"/>
        <v>0</v>
      </c>
      <c r="X130" s="87">
        <f t="shared" si="50"/>
        <v>0</v>
      </c>
      <c r="Y130" s="69"/>
      <c r="Z130" s="38">
        <f t="shared" si="51"/>
        <v>0</v>
      </c>
      <c r="AA130" s="38">
        <f t="shared" si="52"/>
        <v>0</v>
      </c>
      <c r="AB130" s="38">
        <f t="shared" si="53"/>
        <v>0</v>
      </c>
      <c r="AC130" s="87">
        <f t="shared" si="54"/>
        <v>0</v>
      </c>
      <c r="AD130" s="69"/>
      <c r="AE130" s="38">
        <f t="shared" si="55"/>
        <v>0</v>
      </c>
      <c r="AF130" s="38">
        <f t="shared" si="56"/>
        <v>0</v>
      </c>
      <c r="AG130" s="38">
        <f t="shared" si="57"/>
        <v>0</v>
      </c>
      <c r="AH130" s="87">
        <f t="shared" si="58"/>
        <v>0</v>
      </c>
      <c r="AI130" s="69"/>
      <c r="AJ130" s="39">
        <f t="shared" si="59"/>
        <v>0</v>
      </c>
      <c r="AK130" s="106"/>
      <c r="AL130" s="91"/>
      <c r="AM130" s="107"/>
      <c r="AN130" s="106"/>
      <c r="AO130" s="91"/>
      <c r="AP130" s="107"/>
      <c r="AQ130" s="106"/>
      <c r="AR130" s="91"/>
      <c r="AS130" s="107"/>
      <c r="AT130" s="106"/>
      <c r="AU130" s="91"/>
      <c r="AV130" s="107"/>
      <c r="AW130" s="106"/>
      <c r="AX130" s="107"/>
      <c r="AY130" s="106"/>
      <c r="AZ130" s="107"/>
      <c r="BA130" s="108"/>
      <c r="BB130" s="106"/>
      <c r="BC130" s="91"/>
      <c r="BD130" s="91"/>
      <c r="BE130" s="91"/>
      <c r="BF130" s="107"/>
      <c r="BG130" s="70"/>
      <c r="BH130" s="61"/>
      <c r="BI130" s="38">
        <f xml:space="preserve">
(P130*(2/3))+
(X130*(1/3))+
(AC130)+
(AH130)+
((AJ130)/(AZ130+'FEDERAL RATES (HIDDEN)'!$C$20))</f>
        <v>0</v>
      </c>
      <c r="BJ130" s="65"/>
      <c r="BK130" s="63">
        <f t="shared" si="72"/>
        <v>0</v>
      </c>
      <c r="BL130" s="88" t="str">
        <f>IF(AND(BH130="CONVENTIONAL",$BI130&gt;='MPLH COMPS'!$B$3,$BI130&lt;='MPLH COMPS'!$C$3),'MPLH COMPS'!$D$3&amp;" - "&amp;'MPLH COMPS'!$E$3,
IF(AND(BH130="CONVENTIONAL",$BI130&gt;='MPLH COMPS'!$B$4,$BI130&lt;='MPLH COMPS'!$C$4),'MPLH COMPS'!$D$4&amp;" - "&amp;'MPLH COMPS'!$E$4,
IF(AND(BH130="CONVENTIONAL",$BI130&gt;='MPLH COMPS'!$B$5,$BI130&lt;='MPLH COMPS'!$C$5),'MPLH COMPS'!$D$5&amp;" - "&amp;'MPLH COMPS'!$E$5,
IF(AND(BH130="CONVENTIONAL",$BI130&gt;='MPLH COMPS'!$B$6,$BI130&lt;='MPLH COMPS'!$C$6),'MPLH COMPS'!$D$6&amp;" - "&amp;'MPLH COMPS'!$E$6,
IF(AND(BH130="CONVENTIONAL",$BI130&gt;='MPLH COMPS'!$B$7,$BI130&lt;='MPLH COMPS'!$C$7),'MPLH COMPS'!$D$7&amp;" - "&amp;'MPLH COMPS'!$E$7,
IF(AND(BH130="CONVENTIONAL",$BI130&gt;='MPLH COMPS'!$B$8,$BI130&lt;='MPLH COMPS'!$C$8),'MPLH COMPS'!$D$8&amp;" - "&amp;'MPLH COMPS'!$E$8,
IF(AND(BH130="CONVENTIONAL",$BI130&gt;='MPLH COMPS'!$B$9,$BI130&lt;='MPLH COMPS'!$C$9),'MPLH COMPS'!$D$9&amp;" - "&amp;'MPLH COMPS'!$E$9,
IF(AND(BH130="CONVENTIONAL",$BI130&gt;='MPLH COMPS'!$B$10,$BI130&lt;='MPLH COMPS'!$C$10),'MPLH COMPS'!$D$10&amp;" - "&amp;'MPLH COMPS'!$E$10,
IF(AND(BH130="CONVENTIONAL",$BI130&gt;='MPLH COMPS'!$B$11,$BI130&lt;='MPLH COMPS'!$C$11),'MPLH COMPS'!$D$11&amp;" - "&amp;'MPLH COMPS'!$E$11,
IF(AND(BH130="CONVENTIONAL",$BI130&gt;='MPLH COMPS'!$B$12,$BI130&lt;='MPLH COMPS'!$C$12),'MPLH COMPS'!$D$12&amp;" - "&amp;'MPLH COMPS'!$E$12,
IF(AND(BH130="CONVENTIONAL",$BI130&gt;='MPLH COMPS'!$B$13,$BI130&lt;='MPLH COMPS'!$C$13),'MPLH COMPS'!$D$13&amp;" - "&amp;'MPLH COMPS'!$E$13,
IF(AND(BH130="CONVENIENCE",$BI130&gt;='MPLH COMPS'!$B$3,$BI130&lt;='MPLH COMPS'!$C$3),'MPLH COMPS'!$F$3&amp;" - "&amp;'MPLH COMPS'!$G$3,
IF(AND(BH130="CONVENIENCE",$BI130&gt;='MPLH COMPS'!$B$4,$BI130&lt;='MPLH COMPS'!$C$4),'MPLH COMPS'!$F$4&amp;" - "&amp;'MPLH COMPS'!$G$4,
IF(AND(BH130="CONVENIENCE",$BI130&gt;='MPLH COMPS'!$B$5,$BI130&lt;='MPLH COMPS'!$C$5),'MPLH COMPS'!$F$5&amp;" - "&amp;'MPLH COMPS'!$G$5,
IF(AND(BH130="CONVENIENCE",$BI130&gt;='MPLH COMPS'!$B$6,$BI130&lt;='MPLH COMPS'!$C$6),'MPLH COMPS'!$F$6&amp;" - "&amp;'MPLH COMPS'!$G$6,
IF(AND(BH130="CONVENIENCE",$BI130&gt;='MPLH COMPS'!$B$7,$BI130&lt;='MPLH COMPS'!$C$7),'MPLH COMPS'!$F$7&amp;" - "&amp;'MPLH COMPS'!$G$7,
IF(AND(BH130="CONVENIENCE",$BI130&gt;='MPLH COMPS'!$B$8,$BI130&lt;='MPLH COMPS'!$C$8),'MPLH COMPS'!$F$8&amp;" - "&amp;'MPLH COMPS'!$G$8,
IF(AND(BH130="CONVENIENCE",$BI130&gt;='MPLH COMPS'!$B$9,$BI130&lt;='MPLH COMPS'!$C$9),'MPLH COMPS'!$F$9&amp;" - "&amp;'MPLH COMPS'!$G$9,
IF(AND(BH130="CONVENIENCE",$BI130&gt;='MPLH COMPS'!$B$10,$BI130&lt;='MPLH COMPS'!$C$10),'MPLH COMPS'!$F$10&amp;" - "&amp;'MPLH COMPS'!$G$10,
IF(AND(BH130="CONVENIENCE",$BI130&gt;='MPLH COMPS'!$B$11,$BI130&lt;='MPLH COMPS'!$C$11),'MPLH COMPS'!$F$11&amp;" - "&amp;'MPLH COMPS'!$G$11,
IF(AND(BH130="CONVENIENCE",$BI130&gt;='MPLH COMPS'!$B$12,$BI130&lt;='MPLH COMPS'!$C$12),'MPLH COMPS'!$F$12&amp;" - "&amp;'MPLH COMPS'!$G$12,
IF(AND(BH130="CONVENIENCE",$BI130&gt;='MPLH COMPS'!$B$13,$BI130&lt;='MPLH COMPS'!$C$13),'MPLH COMPS'!$F$13&amp;" - "&amp;'MPLH COMPS'!$G$13,
""))))))))))))))))))))))</f>
        <v/>
      </c>
      <c r="BM130" s="31"/>
      <c r="BN130" s="113"/>
      <c r="BO130" s="115">
        <f t="shared" si="60"/>
        <v>0</v>
      </c>
      <c r="BP130" s="117">
        <f t="shared" si="61"/>
        <v>0</v>
      </c>
      <c r="BQ130" s="117">
        <f t="shared" si="62"/>
        <v>0</v>
      </c>
      <c r="BR130" s="116">
        <f t="shared" si="63"/>
        <v>0</v>
      </c>
      <c r="BS130" s="115">
        <f t="shared" si="64"/>
        <v>0</v>
      </c>
      <c r="BT130" s="117">
        <f t="shared" si="65"/>
        <v>0</v>
      </c>
      <c r="BU130" s="116">
        <f t="shared" si="66"/>
        <v>0</v>
      </c>
      <c r="BV130" s="115">
        <f t="shared" si="67"/>
        <v>0</v>
      </c>
      <c r="BW130" s="117">
        <f t="shared" si="68"/>
        <v>0</v>
      </c>
      <c r="BX130" s="116">
        <f t="shared" si="69"/>
        <v>0</v>
      </c>
      <c r="BY130" s="118">
        <f t="shared" si="73"/>
        <v>0</v>
      </c>
    </row>
    <row r="131" spans="1:77" ht="20.75" customHeight="1" x14ac:dyDescent="0.2">
      <c r="A131" s="74" t="s">
        <v>201</v>
      </c>
      <c r="B131" s="120" t="b">
        <v>0</v>
      </c>
      <c r="C131" s="75"/>
      <c r="D131" s="159">
        <f t="shared" si="70"/>
        <v>0</v>
      </c>
      <c r="E131" s="96"/>
      <c r="F131" s="76"/>
      <c r="G131" s="77"/>
      <c r="H131" s="77"/>
      <c r="I131" s="39">
        <f t="shared" si="71"/>
        <v>0</v>
      </c>
      <c r="J131" s="98">
        <f>IF($F131=0,0,IF($B131=FALSE,ROUND($F131/$I131,4),
IF(AND($B131=TRUE,C131=0,ROUND($F131/$I131,4)&gt;=0.4),MIN(1,ROUND(($F131/$I131)*'FEDERAL RATES (HIDDEN)'!$C$2,4)),
IF(AND($B131=TRUE,C131=0,ROUND($F131/$I131,4)&lt;0.4),ROUND($F131/$I131,4),
IF(ROUND((SUMIFS($F:$F,$B:$B,TRUE,$C:$C,$C131)/SUMIFS($I:$I,$B:$B,TRUE,$C:$C,$C131)),4)&gt;=0.4,
MIN(1,ROUND((SUMIFS($F:$F,$B:$B,TRUE,$C:$C,$C131)/SUMIFS($I:$I,$B:$B,TRUE,$C:$C,$C131))*'FEDERAL RATES (HIDDEN)'!$C$2,4)),
ROUND((SUMIFS($F:$F,$B:$B,TRUE,$C:$C,$C131)/SUMIFS($I:$I,$B:$B,TRUE,$C:$C,$C131)),4))))))</f>
        <v>0</v>
      </c>
      <c r="K131" s="89">
        <f t="shared" si="41"/>
        <v>0</v>
      </c>
      <c r="L131" s="99">
        <f t="shared" si="42"/>
        <v>0</v>
      </c>
      <c r="M131" s="68">
        <v>1</v>
      </c>
      <c r="N131" s="87">
        <f t="shared" si="74"/>
        <v>0</v>
      </c>
      <c r="O131" s="68"/>
      <c r="P131" s="38">
        <f t="shared" si="43"/>
        <v>0</v>
      </c>
      <c r="Q131" s="38">
        <f t="shared" si="44"/>
        <v>0</v>
      </c>
      <c r="R131" s="38">
        <f t="shared" si="45"/>
        <v>0</v>
      </c>
      <c r="S131" s="87">
        <f t="shared" si="46"/>
        <v>0</v>
      </c>
      <c r="T131" s="69"/>
      <c r="U131" s="38">
        <f t="shared" si="47"/>
        <v>0</v>
      </c>
      <c r="V131" s="38">
        <f t="shared" si="48"/>
        <v>0</v>
      </c>
      <c r="W131" s="38">
        <f t="shared" si="49"/>
        <v>0</v>
      </c>
      <c r="X131" s="87">
        <f t="shared" si="50"/>
        <v>0</v>
      </c>
      <c r="Y131" s="69"/>
      <c r="Z131" s="38">
        <f t="shared" si="51"/>
        <v>0</v>
      </c>
      <c r="AA131" s="38">
        <f t="shared" si="52"/>
        <v>0</v>
      </c>
      <c r="AB131" s="38">
        <f t="shared" si="53"/>
        <v>0</v>
      </c>
      <c r="AC131" s="87">
        <f t="shared" si="54"/>
        <v>0</v>
      </c>
      <c r="AD131" s="69"/>
      <c r="AE131" s="38">
        <f t="shared" si="55"/>
        <v>0</v>
      </c>
      <c r="AF131" s="38">
        <f t="shared" si="56"/>
        <v>0</v>
      </c>
      <c r="AG131" s="38">
        <f t="shared" si="57"/>
        <v>0</v>
      </c>
      <c r="AH131" s="87">
        <f t="shared" si="58"/>
        <v>0</v>
      </c>
      <c r="AI131" s="69"/>
      <c r="AJ131" s="39">
        <f t="shared" si="59"/>
        <v>0</v>
      </c>
      <c r="AK131" s="106"/>
      <c r="AL131" s="91"/>
      <c r="AM131" s="107"/>
      <c r="AN131" s="106"/>
      <c r="AO131" s="91"/>
      <c r="AP131" s="107"/>
      <c r="AQ131" s="106"/>
      <c r="AR131" s="91"/>
      <c r="AS131" s="107"/>
      <c r="AT131" s="106"/>
      <c r="AU131" s="91"/>
      <c r="AV131" s="107"/>
      <c r="AW131" s="106"/>
      <c r="AX131" s="107"/>
      <c r="AY131" s="106"/>
      <c r="AZ131" s="107"/>
      <c r="BA131" s="108"/>
      <c r="BB131" s="106"/>
      <c r="BC131" s="91"/>
      <c r="BD131" s="91"/>
      <c r="BE131" s="91"/>
      <c r="BF131" s="107"/>
      <c r="BG131" s="70"/>
      <c r="BH131" s="61"/>
      <c r="BI131" s="38">
        <f xml:space="preserve">
(P131*(2/3))+
(X131*(1/3))+
(AC131)+
(AH131)+
((AJ131)/(AZ131+'FEDERAL RATES (HIDDEN)'!$C$20))</f>
        <v>0</v>
      </c>
      <c r="BJ131" s="65"/>
      <c r="BK131" s="63">
        <f t="shared" si="72"/>
        <v>0</v>
      </c>
      <c r="BL131" s="88" t="str">
        <f>IF(AND(BH131="CONVENTIONAL",$BI131&gt;='MPLH COMPS'!$B$3,$BI131&lt;='MPLH COMPS'!$C$3),'MPLH COMPS'!$D$3&amp;" - "&amp;'MPLH COMPS'!$E$3,
IF(AND(BH131="CONVENTIONAL",$BI131&gt;='MPLH COMPS'!$B$4,$BI131&lt;='MPLH COMPS'!$C$4),'MPLH COMPS'!$D$4&amp;" - "&amp;'MPLH COMPS'!$E$4,
IF(AND(BH131="CONVENTIONAL",$BI131&gt;='MPLH COMPS'!$B$5,$BI131&lt;='MPLH COMPS'!$C$5),'MPLH COMPS'!$D$5&amp;" - "&amp;'MPLH COMPS'!$E$5,
IF(AND(BH131="CONVENTIONAL",$BI131&gt;='MPLH COMPS'!$B$6,$BI131&lt;='MPLH COMPS'!$C$6),'MPLH COMPS'!$D$6&amp;" - "&amp;'MPLH COMPS'!$E$6,
IF(AND(BH131="CONVENTIONAL",$BI131&gt;='MPLH COMPS'!$B$7,$BI131&lt;='MPLH COMPS'!$C$7),'MPLH COMPS'!$D$7&amp;" - "&amp;'MPLH COMPS'!$E$7,
IF(AND(BH131="CONVENTIONAL",$BI131&gt;='MPLH COMPS'!$B$8,$BI131&lt;='MPLH COMPS'!$C$8),'MPLH COMPS'!$D$8&amp;" - "&amp;'MPLH COMPS'!$E$8,
IF(AND(BH131="CONVENTIONAL",$BI131&gt;='MPLH COMPS'!$B$9,$BI131&lt;='MPLH COMPS'!$C$9),'MPLH COMPS'!$D$9&amp;" - "&amp;'MPLH COMPS'!$E$9,
IF(AND(BH131="CONVENTIONAL",$BI131&gt;='MPLH COMPS'!$B$10,$BI131&lt;='MPLH COMPS'!$C$10),'MPLH COMPS'!$D$10&amp;" - "&amp;'MPLH COMPS'!$E$10,
IF(AND(BH131="CONVENTIONAL",$BI131&gt;='MPLH COMPS'!$B$11,$BI131&lt;='MPLH COMPS'!$C$11),'MPLH COMPS'!$D$11&amp;" - "&amp;'MPLH COMPS'!$E$11,
IF(AND(BH131="CONVENTIONAL",$BI131&gt;='MPLH COMPS'!$B$12,$BI131&lt;='MPLH COMPS'!$C$12),'MPLH COMPS'!$D$12&amp;" - "&amp;'MPLH COMPS'!$E$12,
IF(AND(BH131="CONVENTIONAL",$BI131&gt;='MPLH COMPS'!$B$13,$BI131&lt;='MPLH COMPS'!$C$13),'MPLH COMPS'!$D$13&amp;" - "&amp;'MPLH COMPS'!$E$13,
IF(AND(BH131="CONVENIENCE",$BI131&gt;='MPLH COMPS'!$B$3,$BI131&lt;='MPLH COMPS'!$C$3),'MPLH COMPS'!$F$3&amp;" - "&amp;'MPLH COMPS'!$G$3,
IF(AND(BH131="CONVENIENCE",$BI131&gt;='MPLH COMPS'!$B$4,$BI131&lt;='MPLH COMPS'!$C$4),'MPLH COMPS'!$F$4&amp;" - "&amp;'MPLH COMPS'!$G$4,
IF(AND(BH131="CONVENIENCE",$BI131&gt;='MPLH COMPS'!$B$5,$BI131&lt;='MPLH COMPS'!$C$5),'MPLH COMPS'!$F$5&amp;" - "&amp;'MPLH COMPS'!$G$5,
IF(AND(BH131="CONVENIENCE",$BI131&gt;='MPLH COMPS'!$B$6,$BI131&lt;='MPLH COMPS'!$C$6),'MPLH COMPS'!$F$6&amp;" - "&amp;'MPLH COMPS'!$G$6,
IF(AND(BH131="CONVENIENCE",$BI131&gt;='MPLH COMPS'!$B$7,$BI131&lt;='MPLH COMPS'!$C$7),'MPLH COMPS'!$F$7&amp;" - "&amp;'MPLH COMPS'!$G$7,
IF(AND(BH131="CONVENIENCE",$BI131&gt;='MPLH COMPS'!$B$8,$BI131&lt;='MPLH COMPS'!$C$8),'MPLH COMPS'!$F$8&amp;" - "&amp;'MPLH COMPS'!$G$8,
IF(AND(BH131="CONVENIENCE",$BI131&gt;='MPLH COMPS'!$B$9,$BI131&lt;='MPLH COMPS'!$C$9),'MPLH COMPS'!$F$9&amp;" - "&amp;'MPLH COMPS'!$G$9,
IF(AND(BH131="CONVENIENCE",$BI131&gt;='MPLH COMPS'!$B$10,$BI131&lt;='MPLH COMPS'!$C$10),'MPLH COMPS'!$F$10&amp;" - "&amp;'MPLH COMPS'!$G$10,
IF(AND(BH131="CONVENIENCE",$BI131&gt;='MPLH COMPS'!$B$11,$BI131&lt;='MPLH COMPS'!$C$11),'MPLH COMPS'!$F$11&amp;" - "&amp;'MPLH COMPS'!$G$11,
IF(AND(BH131="CONVENIENCE",$BI131&gt;='MPLH COMPS'!$B$12,$BI131&lt;='MPLH COMPS'!$C$12),'MPLH COMPS'!$F$12&amp;" - "&amp;'MPLH COMPS'!$G$12,
IF(AND(BH131="CONVENIENCE",$BI131&gt;='MPLH COMPS'!$B$13,$BI131&lt;='MPLH COMPS'!$C$13),'MPLH COMPS'!$F$13&amp;" - "&amp;'MPLH COMPS'!$G$13,
""))))))))))))))))))))))</f>
        <v/>
      </c>
      <c r="BM131" s="31"/>
      <c r="BN131" s="113"/>
      <c r="BO131" s="115">
        <f t="shared" si="60"/>
        <v>0</v>
      </c>
      <c r="BP131" s="117">
        <f t="shared" si="61"/>
        <v>0</v>
      </c>
      <c r="BQ131" s="117">
        <f t="shared" si="62"/>
        <v>0</v>
      </c>
      <c r="BR131" s="116">
        <f t="shared" si="63"/>
        <v>0</v>
      </c>
      <c r="BS131" s="115">
        <f t="shared" si="64"/>
        <v>0</v>
      </c>
      <c r="BT131" s="117">
        <f t="shared" si="65"/>
        <v>0</v>
      </c>
      <c r="BU131" s="116">
        <f t="shared" si="66"/>
        <v>0</v>
      </c>
      <c r="BV131" s="115">
        <f t="shared" si="67"/>
        <v>0</v>
      </c>
      <c r="BW131" s="117">
        <f t="shared" si="68"/>
        <v>0</v>
      </c>
      <c r="BX131" s="116">
        <f t="shared" si="69"/>
        <v>0</v>
      </c>
      <c r="BY131" s="118">
        <f t="shared" si="73"/>
        <v>0</v>
      </c>
    </row>
    <row r="132" spans="1:77" ht="20.75" customHeight="1" x14ac:dyDescent="0.2">
      <c r="A132" s="74" t="s">
        <v>202</v>
      </c>
      <c r="B132" s="120" t="b">
        <v>0</v>
      </c>
      <c r="C132" s="75"/>
      <c r="D132" s="159">
        <f t="shared" si="70"/>
        <v>0</v>
      </c>
      <c r="E132" s="96"/>
      <c r="F132" s="76"/>
      <c r="G132" s="77"/>
      <c r="H132" s="77"/>
      <c r="I132" s="39">
        <f t="shared" si="71"/>
        <v>0</v>
      </c>
      <c r="J132" s="98">
        <f>IF($F132=0,0,IF($B132=FALSE,ROUND($F132/$I132,4),
IF(AND($B132=TRUE,C132=0,ROUND($F132/$I132,4)&gt;=0.4),MIN(1,ROUND(($F132/$I132)*'FEDERAL RATES (HIDDEN)'!$C$2,4)),
IF(AND($B132=TRUE,C132=0,ROUND($F132/$I132,4)&lt;0.4),ROUND($F132/$I132,4),
IF(ROUND((SUMIFS($F:$F,$B:$B,TRUE,$C:$C,$C132)/SUMIFS($I:$I,$B:$B,TRUE,$C:$C,$C132)),4)&gt;=0.4,
MIN(1,ROUND((SUMIFS($F:$F,$B:$B,TRUE,$C:$C,$C132)/SUMIFS($I:$I,$B:$B,TRUE,$C:$C,$C132))*'FEDERAL RATES (HIDDEN)'!$C$2,4)),
ROUND((SUMIFS($F:$F,$B:$B,TRUE,$C:$C,$C132)/SUMIFS($I:$I,$B:$B,TRUE,$C:$C,$C132)),4))))))</f>
        <v>0</v>
      </c>
      <c r="K132" s="89">
        <f t="shared" si="41"/>
        <v>0</v>
      </c>
      <c r="L132" s="99">
        <f t="shared" si="42"/>
        <v>0</v>
      </c>
      <c r="M132" s="68">
        <v>1</v>
      </c>
      <c r="N132" s="87">
        <f t="shared" ref="N132:N163" si="75">ROUND(I132*M132,0)</f>
        <v>0</v>
      </c>
      <c r="O132" s="68"/>
      <c r="P132" s="38">
        <f t="shared" si="43"/>
        <v>0</v>
      </c>
      <c r="Q132" s="38">
        <f t="shared" si="44"/>
        <v>0</v>
      </c>
      <c r="R132" s="38">
        <f t="shared" si="45"/>
        <v>0</v>
      </c>
      <c r="S132" s="87">
        <f t="shared" si="46"/>
        <v>0</v>
      </c>
      <c r="T132" s="69"/>
      <c r="U132" s="38">
        <f t="shared" si="47"/>
        <v>0</v>
      </c>
      <c r="V132" s="38">
        <f t="shared" si="48"/>
        <v>0</v>
      </c>
      <c r="W132" s="38">
        <f t="shared" si="49"/>
        <v>0</v>
      </c>
      <c r="X132" s="87">
        <f t="shared" si="50"/>
        <v>0</v>
      </c>
      <c r="Y132" s="69"/>
      <c r="Z132" s="38">
        <f t="shared" si="51"/>
        <v>0</v>
      </c>
      <c r="AA132" s="38">
        <f t="shared" si="52"/>
        <v>0</v>
      </c>
      <c r="AB132" s="38">
        <f t="shared" si="53"/>
        <v>0</v>
      </c>
      <c r="AC132" s="87">
        <f t="shared" si="54"/>
        <v>0</v>
      </c>
      <c r="AD132" s="69"/>
      <c r="AE132" s="38">
        <f t="shared" si="55"/>
        <v>0</v>
      </c>
      <c r="AF132" s="38">
        <f t="shared" si="56"/>
        <v>0</v>
      </c>
      <c r="AG132" s="38">
        <f t="shared" si="57"/>
        <v>0</v>
      </c>
      <c r="AH132" s="87">
        <f t="shared" si="58"/>
        <v>0</v>
      </c>
      <c r="AI132" s="69"/>
      <c r="AJ132" s="39">
        <f t="shared" si="59"/>
        <v>0</v>
      </c>
      <c r="AK132" s="106"/>
      <c r="AL132" s="91"/>
      <c r="AM132" s="107"/>
      <c r="AN132" s="106"/>
      <c r="AO132" s="91"/>
      <c r="AP132" s="107"/>
      <c r="AQ132" s="106"/>
      <c r="AR132" s="91"/>
      <c r="AS132" s="107"/>
      <c r="AT132" s="106"/>
      <c r="AU132" s="91"/>
      <c r="AV132" s="107"/>
      <c r="AW132" s="106"/>
      <c r="AX132" s="107"/>
      <c r="AY132" s="106"/>
      <c r="AZ132" s="107"/>
      <c r="BA132" s="108"/>
      <c r="BB132" s="106"/>
      <c r="BC132" s="91"/>
      <c r="BD132" s="91"/>
      <c r="BE132" s="91"/>
      <c r="BF132" s="107"/>
      <c r="BG132" s="70"/>
      <c r="BH132" s="61"/>
      <c r="BI132" s="38">
        <f xml:space="preserve">
(P132*(2/3))+
(X132*(1/3))+
(AC132)+
(AH132)+
((AJ132)/(AZ132+'FEDERAL RATES (HIDDEN)'!$C$20))</f>
        <v>0</v>
      </c>
      <c r="BJ132" s="65"/>
      <c r="BK132" s="63">
        <f t="shared" si="72"/>
        <v>0</v>
      </c>
      <c r="BL132" s="88" t="str">
        <f>IF(AND(BH132="CONVENTIONAL",$BI132&gt;='MPLH COMPS'!$B$3,$BI132&lt;='MPLH COMPS'!$C$3),'MPLH COMPS'!$D$3&amp;" - "&amp;'MPLH COMPS'!$E$3,
IF(AND(BH132="CONVENTIONAL",$BI132&gt;='MPLH COMPS'!$B$4,$BI132&lt;='MPLH COMPS'!$C$4),'MPLH COMPS'!$D$4&amp;" - "&amp;'MPLH COMPS'!$E$4,
IF(AND(BH132="CONVENTIONAL",$BI132&gt;='MPLH COMPS'!$B$5,$BI132&lt;='MPLH COMPS'!$C$5),'MPLH COMPS'!$D$5&amp;" - "&amp;'MPLH COMPS'!$E$5,
IF(AND(BH132="CONVENTIONAL",$BI132&gt;='MPLH COMPS'!$B$6,$BI132&lt;='MPLH COMPS'!$C$6),'MPLH COMPS'!$D$6&amp;" - "&amp;'MPLH COMPS'!$E$6,
IF(AND(BH132="CONVENTIONAL",$BI132&gt;='MPLH COMPS'!$B$7,$BI132&lt;='MPLH COMPS'!$C$7),'MPLH COMPS'!$D$7&amp;" - "&amp;'MPLH COMPS'!$E$7,
IF(AND(BH132="CONVENTIONAL",$BI132&gt;='MPLH COMPS'!$B$8,$BI132&lt;='MPLH COMPS'!$C$8),'MPLH COMPS'!$D$8&amp;" - "&amp;'MPLH COMPS'!$E$8,
IF(AND(BH132="CONVENTIONAL",$BI132&gt;='MPLH COMPS'!$B$9,$BI132&lt;='MPLH COMPS'!$C$9),'MPLH COMPS'!$D$9&amp;" - "&amp;'MPLH COMPS'!$E$9,
IF(AND(BH132="CONVENTIONAL",$BI132&gt;='MPLH COMPS'!$B$10,$BI132&lt;='MPLH COMPS'!$C$10),'MPLH COMPS'!$D$10&amp;" - "&amp;'MPLH COMPS'!$E$10,
IF(AND(BH132="CONVENTIONAL",$BI132&gt;='MPLH COMPS'!$B$11,$BI132&lt;='MPLH COMPS'!$C$11),'MPLH COMPS'!$D$11&amp;" - "&amp;'MPLH COMPS'!$E$11,
IF(AND(BH132="CONVENTIONAL",$BI132&gt;='MPLH COMPS'!$B$12,$BI132&lt;='MPLH COMPS'!$C$12),'MPLH COMPS'!$D$12&amp;" - "&amp;'MPLH COMPS'!$E$12,
IF(AND(BH132="CONVENTIONAL",$BI132&gt;='MPLH COMPS'!$B$13,$BI132&lt;='MPLH COMPS'!$C$13),'MPLH COMPS'!$D$13&amp;" - "&amp;'MPLH COMPS'!$E$13,
IF(AND(BH132="CONVENIENCE",$BI132&gt;='MPLH COMPS'!$B$3,$BI132&lt;='MPLH COMPS'!$C$3),'MPLH COMPS'!$F$3&amp;" - "&amp;'MPLH COMPS'!$G$3,
IF(AND(BH132="CONVENIENCE",$BI132&gt;='MPLH COMPS'!$B$4,$BI132&lt;='MPLH COMPS'!$C$4),'MPLH COMPS'!$F$4&amp;" - "&amp;'MPLH COMPS'!$G$4,
IF(AND(BH132="CONVENIENCE",$BI132&gt;='MPLH COMPS'!$B$5,$BI132&lt;='MPLH COMPS'!$C$5),'MPLH COMPS'!$F$5&amp;" - "&amp;'MPLH COMPS'!$G$5,
IF(AND(BH132="CONVENIENCE",$BI132&gt;='MPLH COMPS'!$B$6,$BI132&lt;='MPLH COMPS'!$C$6),'MPLH COMPS'!$F$6&amp;" - "&amp;'MPLH COMPS'!$G$6,
IF(AND(BH132="CONVENIENCE",$BI132&gt;='MPLH COMPS'!$B$7,$BI132&lt;='MPLH COMPS'!$C$7),'MPLH COMPS'!$F$7&amp;" - "&amp;'MPLH COMPS'!$G$7,
IF(AND(BH132="CONVENIENCE",$BI132&gt;='MPLH COMPS'!$B$8,$BI132&lt;='MPLH COMPS'!$C$8),'MPLH COMPS'!$F$8&amp;" - "&amp;'MPLH COMPS'!$G$8,
IF(AND(BH132="CONVENIENCE",$BI132&gt;='MPLH COMPS'!$B$9,$BI132&lt;='MPLH COMPS'!$C$9),'MPLH COMPS'!$F$9&amp;" - "&amp;'MPLH COMPS'!$G$9,
IF(AND(BH132="CONVENIENCE",$BI132&gt;='MPLH COMPS'!$B$10,$BI132&lt;='MPLH COMPS'!$C$10),'MPLH COMPS'!$F$10&amp;" - "&amp;'MPLH COMPS'!$G$10,
IF(AND(BH132="CONVENIENCE",$BI132&gt;='MPLH COMPS'!$B$11,$BI132&lt;='MPLH COMPS'!$C$11),'MPLH COMPS'!$F$11&amp;" - "&amp;'MPLH COMPS'!$G$11,
IF(AND(BH132="CONVENIENCE",$BI132&gt;='MPLH COMPS'!$B$12,$BI132&lt;='MPLH COMPS'!$C$12),'MPLH COMPS'!$F$12&amp;" - "&amp;'MPLH COMPS'!$G$12,
IF(AND(BH132="CONVENIENCE",$BI132&gt;='MPLH COMPS'!$B$13,$BI132&lt;='MPLH COMPS'!$C$13),'MPLH COMPS'!$F$13&amp;" - "&amp;'MPLH COMPS'!$G$13,
""))))))))))))))))))))))</f>
        <v/>
      </c>
      <c r="BM132" s="31"/>
      <c r="BN132" s="113"/>
      <c r="BO132" s="115">
        <f t="shared" si="60"/>
        <v>0</v>
      </c>
      <c r="BP132" s="117">
        <f t="shared" si="61"/>
        <v>0</v>
      </c>
      <c r="BQ132" s="117">
        <f t="shared" si="62"/>
        <v>0</v>
      </c>
      <c r="BR132" s="116">
        <f t="shared" si="63"/>
        <v>0</v>
      </c>
      <c r="BS132" s="115">
        <f t="shared" si="64"/>
        <v>0</v>
      </c>
      <c r="BT132" s="117">
        <f t="shared" si="65"/>
        <v>0</v>
      </c>
      <c r="BU132" s="116">
        <f t="shared" si="66"/>
        <v>0</v>
      </c>
      <c r="BV132" s="115">
        <f t="shared" si="67"/>
        <v>0</v>
      </c>
      <c r="BW132" s="117">
        <f t="shared" si="68"/>
        <v>0</v>
      </c>
      <c r="BX132" s="116">
        <f t="shared" si="69"/>
        <v>0</v>
      </c>
      <c r="BY132" s="118">
        <f t="shared" si="73"/>
        <v>0</v>
      </c>
    </row>
    <row r="133" spans="1:77" ht="20.75" customHeight="1" x14ac:dyDescent="0.2">
      <c r="A133" s="74" t="s">
        <v>203</v>
      </c>
      <c r="B133" s="120" t="b">
        <v>0</v>
      </c>
      <c r="C133" s="75"/>
      <c r="D133" s="159">
        <f t="shared" si="70"/>
        <v>0</v>
      </c>
      <c r="E133" s="96"/>
      <c r="F133" s="76"/>
      <c r="G133" s="77"/>
      <c r="H133" s="77"/>
      <c r="I133" s="39">
        <f t="shared" si="71"/>
        <v>0</v>
      </c>
      <c r="J133" s="98">
        <f>IF($F133=0,0,IF($B133=FALSE,ROUND($F133/$I133,4),
IF(AND($B133=TRUE,C133=0,ROUND($F133/$I133,4)&gt;=0.4),MIN(1,ROUND(($F133/$I133)*'FEDERAL RATES (HIDDEN)'!$C$2,4)),
IF(AND($B133=TRUE,C133=0,ROUND($F133/$I133,4)&lt;0.4),ROUND($F133/$I133,4),
IF(ROUND((SUMIFS($F:$F,$B:$B,TRUE,$C:$C,$C133)/SUMIFS($I:$I,$B:$B,TRUE,$C:$C,$C133)),4)&gt;=0.4,
MIN(1,ROUND((SUMIFS($F:$F,$B:$B,TRUE,$C:$C,$C133)/SUMIFS($I:$I,$B:$B,TRUE,$C:$C,$C133))*'FEDERAL RATES (HIDDEN)'!$C$2,4)),
ROUND((SUMIFS($F:$F,$B:$B,TRUE,$C:$C,$C133)/SUMIFS($I:$I,$B:$B,TRUE,$C:$C,$C133)),4))))))</f>
        <v>0</v>
      </c>
      <c r="K133" s="89">
        <f t="shared" ref="K133:K196" si="76">IF(OR($G133=0,$B133=TRUE),0,ROUND($G133/$I133,4))</f>
        <v>0</v>
      </c>
      <c r="L133" s="99">
        <f t="shared" ref="L133:L196" si="77">IF($H133=0,0,
IF($B133=TRUE,1-$J133,
ROUND($H$4/$I133,4)))</f>
        <v>0</v>
      </c>
      <c r="M133" s="68">
        <v>1</v>
      </c>
      <c r="N133" s="87">
        <f t="shared" si="75"/>
        <v>0</v>
      </c>
      <c r="O133" s="68"/>
      <c r="P133" s="38">
        <f t="shared" ref="P133:P196" si="78">ROUND($J133*$N133*$O133,0)</f>
        <v>0</v>
      </c>
      <c r="Q133" s="38">
        <f t="shared" ref="Q133:Q196" si="79">ROUND($K133*$N133*$O133,0)</f>
        <v>0</v>
      </c>
      <c r="R133" s="38">
        <f t="shared" ref="R133:R196" si="80">ROUND($L133*$N133*$O133,0)</f>
        <v>0</v>
      </c>
      <c r="S133" s="87">
        <f t="shared" ref="S133:S196" si="81">SUM(P133:R133)</f>
        <v>0</v>
      </c>
      <c r="T133" s="69"/>
      <c r="U133" s="38">
        <f t="shared" ref="U133:U196" si="82">ROUND($J133*$N133*$T133,0)</f>
        <v>0</v>
      </c>
      <c r="V133" s="38">
        <f t="shared" ref="V133:V196" si="83">ROUND($K133*$N133*$T133,0)</f>
        <v>0</v>
      </c>
      <c r="W133" s="38">
        <f t="shared" ref="W133:W196" si="84">ROUND($L133*$N133*$T133,0)</f>
        <v>0</v>
      </c>
      <c r="X133" s="87">
        <f t="shared" ref="X133:X196" si="85">SUM(U133:W133)</f>
        <v>0</v>
      </c>
      <c r="Y133" s="69"/>
      <c r="Z133" s="38">
        <f t="shared" ref="Z133:Z196" si="86">ROUND($J133*$N133*$Y133,0)</f>
        <v>0</v>
      </c>
      <c r="AA133" s="38">
        <f t="shared" ref="AA133:AA196" si="87">ROUND($K133*$N133*$Y133,0)</f>
        <v>0</v>
      </c>
      <c r="AB133" s="38">
        <f t="shared" ref="AB133:AB196" si="88">ROUND($L133*$N133*$Y133,0)</f>
        <v>0</v>
      </c>
      <c r="AC133" s="87">
        <f t="shared" ref="AC133:AC196" si="89">SUM(Z133:AB133)</f>
        <v>0</v>
      </c>
      <c r="AD133" s="69"/>
      <c r="AE133" s="38">
        <f t="shared" ref="AE133:AE196" si="90">ROUND($J133*$N133*$AD133,0)</f>
        <v>0</v>
      </c>
      <c r="AF133" s="38">
        <f t="shared" ref="AF133:AF196" si="91">ROUND($K133*$N133*$AD133,0)</f>
        <v>0</v>
      </c>
      <c r="AG133" s="38">
        <f t="shared" ref="AG133:AG196" si="92">ROUND($L133*$N133*$AD133,0)</f>
        <v>0</v>
      </c>
      <c r="AH133" s="87">
        <f t="shared" ref="AH133:AH196" si="93">SUM(AE133:AG133)</f>
        <v>0</v>
      </c>
      <c r="AI133" s="69"/>
      <c r="AJ133" s="39">
        <f t="shared" ref="AJ133:AJ196" si="94">ROUND($N133*AI133,0)</f>
        <v>0</v>
      </c>
      <c r="AK133" s="106"/>
      <c r="AL133" s="91"/>
      <c r="AM133" s="107"/>
      <c r="AN133" s="106"/>
      <c r="AO133" s="91"/>
      <c r="AP133" s="107"/>
      <c r="AQ133" s="106"/>
      <c r="AR133" s="91"/>
      <c r="AS133" s="107"/>
      <c r="AT133" s="106"/>
      <c r="AU133" s="91"/>
      <c r="AV133" s="107"/>
      <c r="AW133" s="106"/>
      <c r="AX133" s="107"/>
      <c r="AY133" s="106"/>
      <c r="AZ133" s="107"/>
      <c r="BA133" s="108"/>
      <c r="BB133" s="106"/>
      <c r="BC133" s="91"/>
      <c r="BD133" s="91"/>
      <c r="BE133" s="91"/>
      <c r="BF133" s="107"/>
      <c r="BG133" s="70"/>
      <c r="BH133" s="61"/>
      <c r="BI133" s="38">
        <f xml:space="preserve">
(P133*(2/3))+
(X133*(1/3))+
(AC133)+
(AH133)+
((AJ133)/(AZ133+'FEDERAL RATES (HIDDEN)'!$C$20))</f>
        <v>0</v>
      </c>
      <c r="BJ133" s="65"/>
      <c r="BK133" s="63">
        <f t="shared" si="72"/>
        <v>0</v>
      </c>
      <c r="BL133" s="88" t="str">
        <f>IF(AND(BH133="CONVENTIONAL",$BI133&gt;='MPLH COMPS'!$B$3,$BI133&lt;='MPLH COMPS'!$C$3),'MPLH COMPS'!$D$3&amp;" - "&amp;'MPLH COMPS'!$E$3,
IF(AND(BH133="CONVENTIONAL",$BI133&gt;='MPLH COMPS'!$B$4,$BI133&lt;='MPLH COMPS'!$C$4),'MPLH COMPS'!$D$4&amp;" - "&amp;'MPLH COMPS'!$E$4,
IF(AND(BH133="CONVENTIONAL",$BI133&gt;='MPLH COMPS'!$B$5,$BI133&lt;='MPLH COMPS'!$C$5),'MPLH COMPS'!$D$5&amp;" - "&amp;'MPLH COMPS'!$E$5,
IF(AND(BH133="CONVENTIONAL",$BI133&gt;='MPLH COMPS'!$B$6,$BI133&lt;='MPLH COMPS'!$C$6),'MPLH COMPS'!$D$6&amp;" - "&amp;'MPLH COMPS'!$E$6,
IF(AND(BH133="CONVENTIONAL",$BI133&gt;='MPLH COMPS'!$B$7,$BI133&lt;='MPLH COMPS'!$C$7),'MPLH COMPS'!$D$7&amp;" - "&amp;'MPLH COMPS'!$E$7,
IF(AND(BH133="CONVENTIONAL",$BI133&gt;='MPLH COMPS'!$B$8,$BI133&lt;='MPLH COMPS'!$C$8),'MPLH COMPS'!$D$8&amp;" - "&amp;'MPLH COMPS'!$E$8,
IF(AND(BH133="CONVENTIONAL",$BI133&gt;='MPLH COMPS'!$B$9,$BI133&lt;='MPLH COMPS'!$C$9),'MPLH COMPS'!$D$9&amp;" - "&amp;'MPLH COMPS'!$E$9,
IF(AND(BH133="CONVENTIONAL",$BI133&gt;='MPLH COMPS'!$B$10,$BI133&lt;='MPLH COMPS'!$C$10),'MPLH COMPS'!$D$10&amp;" - "&amp;'MPLH COMPS'!$E$10,
IF(AND(BH133="CONVENTIONAL",$BI133&gt;='MPLH COMPS'!$B$11,$BI133&lt;='MPLH COMPS'!$C$11),'MPLH COMPS'!$D$11&amp;" - "&amp;'MPLH COMPS'!$E$11,
IF(AND(BH133="CONVENTIONAL",$BI133&gt;='MPLH COMPS'!$B$12,$BI133&lt;='MPLH COMPS'!$C$12),'MPLH COMPS'!$D$12&amp;" - "&amp;'MPLH COMPS'!$E$12,
IF(AND(BH133="CONVENTIONAL",$BI133&gt;='MPLH COMPS'!$B$13,$BI133&lt;='MPLH COMPS'!$C$13),'MPLH COMPS'!$D$13&amp;" - "&amp;'MPLH COMPS'!$E$13,
IF(AND(BH133="CONVENIENCE",$BI133&gt;='MPLH COMPS'!$B$3,$BI133&lt;='MPLH COMPS'!$C$3),'MPLH COMPS'!$F$3&amp;" - "&amp;'MPLH COMPS'!$G$3,
IF(AND(BH133="CONVENIENCE",$BI133&gt;='MPLH COMPS'!$B$4,$BI133&lt;='MPLH COMPS'!$C$4),'MPLH COMPS'!$F$4&amp;" - "&amp;'MPLH COMPS'!$G$4,
IF(AND(BH133="CONVENIENCE",$BI133&gt;='MPLH COMPS'!$B$5,$BI133&lt;='MPLH COMPS'!$C$5),'MPLH COMPS'!$F$5&amp;" - "&amp;'MPLH COMPS'!$G$5,
IF(AND(BH133="CONVENIENCE",$BI133&gt;='MPLH COMPS'!$B$6,$BI133&lt;='MPLH COMPS'!$C$6),'MPLH COMPS'!$F$6&amp;" - "&amp;'MPLH COMPS'!$G$6,
IF(AND(BH133="CONVENIENCE",$BI133&gt;='MPLH COMPS'!$B$7,$BI133&lt;='MPLH COMPS'!$C$7),'MPLH COMPS'!$F$7&amp;" - "&amp;'MPLH COMPS'!$G$7,
IF(AND(BH133="CONVENIENCE",$BI133&gt;='MPLH COMPS'!$B$8,$BI133&lt;='MPLH COMPS'!$C$8),'MPLH COMPS'!$F$8&amp;" - "&amp;'MPLH COMPS'!$G$8,
IF(AND(BH133="CONVENIENCE",$BI133&gt;='MPLH COMPS'!$B$9,$BI133&lt;='MPLH COMPS'!$C$9),'MPLH COMPS'!$F$9&amp;" - "&amp;'MPLH COMPS'!$G$9,
IF(AND(BH133="CONVENIENCE",$BI133&gt;='MPLH COMPS'!$B$10,$BI133&lt;='MPLH COMPS'!$C$10),'MPLH COMPS'!$F$10&amp;" - "&amp;'MPLH COMPS'!$G$10,
IF(AND(BH133="CONVENIENCE",$BI133&gt;='MPLH COMPS'!$B$11,$BI133&lt;='MPLH COMPS'!$C$11),'MPLH COMPS'!$F$11&amp;" - "&amp;'MPLH COMPS'!$G$11,
IF(AND(BH133="CONVENIENCE",$BI133&gt;='MPLH COMPS'!$B$12,$BI133&lt;='MPLH COMPS'!$C$12),'MPLH COMPS'!$F$12&amp;" - "&amp;'MPLH COMPS'!$G$12,
IF(AND(BH133="CONVENIENCE",$BI133&gt;='MPLH COMPS'!$B$13,$BI133&lt;='MPLH COMPS'!$C$13),'MPLH COMPS'!$F$13&amp;" - "&amp;'MPLH COMPS'!$G$13,
""))))))))))))))))))))))</f>
        <v/>
      </c>
      <c r="BM133" s="31"/>
      <c r="BN133" s="113"/>
      <c r="BO133" s="115">
        <f t="shared" ref="BO133:BO196" si="95">(($P133*$AK133)+($Q133*$AL133)+($R133*$AM133))*$E133</f>
        <v>0</v>
      </c>
      <c r="BP133" s="117">
        <f t="shared" ref="BP133:BP196" si="96">(($U133*$AN133)+($V133*$AO133)+($W133*$AP133))*$E133</f>
        <v>0</v>
      </c>
      <c r="BQ133" s="117">
        <f t="shared" ref="BQ133:BQ196" si="97">(($Z133*$AQ133)+($AA133*$AR133)+($AB133*$AS133))*$E133</f>
        <v>0</v>
      </c>
      <c r="BR133" s="116">
        <f t="shared" ref="BR133:BR196" si="98">(($AE133*$AT133)+($AF133*$AU133)+($AG133*$AV133))*$E133</f>
        <v>0</v>
      </c>
      <c r="BS133" s="115">
        <f t="shared" ref="BS133:BS196" si="99">IF($B133=FALSE,(($Q133*$AW133)+($R133*$AX133))*$E133,0)</f>
        <v>0</v>
      </c>
      <c r="BT133" s="117">
        <f t="shared" ref="BT133:BT196" si="100">IF($B133=FALSE,(($AA133*$AY133)+($AB133*$AZ133))*$E133,0)</f>
        <v>0</v>
      </c>
      <c r="BU133" s="116">
        <f t="shared" ref="BU133:BU196" si="101">AJ133*BA133*$E133</f>
        <v>0</v>
      </c>
      <c r="BV133" s="115">
        <f t="shared" ref="BV133:BV196" si="102">($S133*(1+$BG133)*$BB133*$E133)+
($X133*(1+$BG133)*$BC133*$E133)+
($AC133*(1+$BG133)*$BD133*$E133)+
($AH133*(1+$BG133)*$BE133*$E133)+
($AJ133*(1+$BG133)*$BF133*$E133)</f>
        <v>0</v>
      </c>
      <c r="BW133" s="117">
        <f t="shared" ref="BW133:BW196" si="103">(($BJ133*$BM133)+($BJ133*$BM133*$BN133))*$E133</f>
        <v>0</v>
      </c>
      <c r="BX133" s="116">
        <f t="shared" si="69"/>
        <v>0</v>
      </c>
      <c r="BY133" s="118">
        <f t="shared" si="73"/>
        <v>0</v>
      </c>
    </row>
    <row r="134" spans="1:77" ht="20.75" customHeight="1" x14ac:dyDescent="0.2">
      <c r="A134" s="74" t="s">
        <v>204</v>
      </c>
      <c r="B134" s="120" t="b">
        <v>0</v>
      </c>
      <c r="C134" s="75"/>
      <c r="D134" s="159">
        <f t="shared" si="70"/>
        <v>0</v>
      </c>
      <c r="E134" s="96"/>
      <c r="F134" s="76"/>
      <c r="G134" s="77"/>
      <c r="H134" s="77"/>
      <c r="I134" s="39">
        <f t="shared" si="71"/>
        <v>0</v>
      </c>
      <c r="J134" s="98">
        <f>IF($F134=0,0,IF($B134=FALSE,ROUND($F134/$I134,4),
IF(AND($B134=TRUE,C134=0,ROUND($F134/$I134,4)&gt;=0.4),MIN(1,ROUND(($F134/$I134)*'FEDERAL RATES (HIDDEN)'!$C$2,4)),
IF(AND($B134=TRUE,C134=0,ROUND($F134/$I134,4)&lt;0.4),ROUND($F134/$I134,4),
IF(ROUND((SUMIFS($F:$F,$B:$B,TRUE,$C:$C,$C134)/SUMIFS($I:$I,$B:$B,TRUE,$C:$C,$C134)),4)&gt;=0.4,
MIN(1,ROUND((SUMIFS($F:$F,$B:$B,TRUE,$C:$C,$C134)/SUMIFS($I:$I,$B:$B,TRUE,$C:$C,$C134))*'FEDERAL RATES (HIDDEN)'!$C$2,4)),
ROUND((SUMIFS($F:$F,$B:$B,TRUE,$C:$C,$C134)/SUMIFS($I:$I,$B:$B,TRUE,$C:$C,$C134)),4))))))</f>
        <v>0</v>
      </c>
      <c r="K134" s="89">
        <f t="shared" si="76"/>
        <v>0</v>
      </c>
      <c r="L134" s="99">
        <f t="shared" si="77"/>
        <v>0</v>
      </c>
      <c r="M134" s="68">
        <v>1</v>
      </c>
      <c r="N134" s="87">
        <f t="shared" si="75"/>
        <v>0</v>
      </c>
      <c r="O134" s="68"/>
      <c r="P134" s="38">
        <f t="shared" si="78"/>
        <v>0</v>
      </c>
      <c r="Q134" s="38">
        <f t="shared" si="79"/>
        <v>0</v>
      </c>
      <c r="R134" s="38">
        <f t="shared" si="80"/>
        <v>0</v>
      </c>
      <c r="S134" s="87">
        <f t="shared" si="81"/>
        <v>0</v>
      </c>
      <c r="T134" s="69"/>
      <c r="U134" s="38">
        <f t="shared" si="82"/>
        <v>0</v>
      </c>
      <c r="V134" s="38">
        <f t="shared" si="83"/>
        <v>0</v>
      </c>
      <c r="W134" s="38">
        <f t="shared" si="84"/>
        <v>0</v>
      </c>
      <c r="X134" s="87">
        <f t="shared" si="85"/>
        <v>0</v>
      </c>
      <c r="Y134" s="69"/>
      <c r="Z134" s="38">
        <f t="shared" si="86"/>
        <v>0</v>
      </c>
      <c r="AA134" s="38">
        <f t="shared" si="87"/>
        <v>0</v>
      </c>
      <c r="AB134" s="38">
        <f t="shared" si="88"/>
        <v>0</v>
      </c>
      <c r="AC134" s="87">
        <f t="shared" si="89"/>
        <v>0</v>
      </c>
      <c r="AD134" s="69"/>
      <c r="AE134" s="38">
        <f t="shared" si="90"/>
        <v>0</v>
      </c>
      <c r="AF134" s="38">
        <f t="shared" si="91"/>
        <v>0</v>
      </c>
      <c r="AG134" s="38">
        <f t="shared" si="92"/>
        <v>0</v>
      </c>
      <c r="AH134" s="87">
        <f t="shared" si="93"/>
        <v>0</v>
      </c>
      <c r="AI134" s="69"/>
      <c r="AJ134" s="39">
        <f t="shared" si="94"/>
        <v>0</v>
      </c>
      <c r="AK134" s="106"/>
      <c r="AL134" s="91"/>
      <c r="AM134" s="107"/>
      <c r="AN134" s="106"/>
      <c r="AO134" s="91"/>
      <c r="AP134" s="107"/>
      <c r="AQ134" s="106"/>
      <c r="AR134" s="91"/>
      <c r="AS134" s="107"/>
      <c r="AT134" s="106"/>
      <c r="AU134" s="91"/>
      <c r="AV134" s="107"/>
      <c r="AW134" s="106"/>
      <c r="AX134" s="107"/>
      <c r="AY134" s="106"/>
      <c r="AZ134" s="107"/>
      <c r="BA134" s="108"/>
      <c r="BB134" s="106"/>
      <c r="BC134" s="91"/>
      <c r="BD134" s="91"/>
      <c r="BE134" s="91"/>
      <c r="BF134" s="107"/>
      <c r="BG134" s="70"/>
      <c r="BH134" s="61"/>
      <c r="BI134" s="38">
        <f xml:space="preserve">
(P134*(2/3))+
(X134*(1/3))+
(AC134)+
(AH134)+
((AJ134)/(AZ134+'FEDERAL RATES (HIDDEN)'!$C$20))</f>
        <v>0</v>
      </c>
      <c r="BJ134" s="65"/>
      <c r="BK134" s="63">
        <f t="shared" si="72"/>
        <v>0</v>
      </c>
      <c r="BL134" s="88" t="str">
        <f>IF(AND(BH134="CONVENTIONAL",$BI134&gt;='MPLH COMPS'!$B$3,$BI134&lt;='MPLH COMPS'!$C$3),'MPLH COMPS'!$D$3&amp;" - "&amp;'MPLH COMPS'!$E$3,
IF(AND(BH134="CONVENTIONAL",$BI134&gt;='MPLH COMPS'!$B$4,$BI134&lt;='MPLH COMPS'!$C$4),'MPLH COMPS'!$D$4&amp;" - "&amp;'MPLH COMPS'!$E$4,
IF(AND(BH134="CONVENTIONAL",$BI134&gt;='MPLH COMPS'!$B$5,$BI134&lt;='MPLH COMPS'!$C$5),'MPLH COMPS'!$D$5&amp;" - "&amp;'MPLH COMPS'!$E$5,
IF(AND(BH134="CONVENTIONAL",$BI134&gt;='MPLH COMPS'!$B$6,$BI134&lt;='MPLH COMPS'!$C$6),'MPLH COMPS'!$D$6&amp;" - "&amp;'MPLH COMPS'!$E$6,
IF(AND(BH134="CONVENTIONAL",$BI134&gt;='MPLH COMPS'!$B$7,$BI134&lt;='MPLH COMPS'!$C$7),'MPLH COMPS'!$D$7&amp;" - "&amp;'MPLH COMPS'!$E$7,
IF(AND(BH134="CONVENTIONAL",$BI134&gt;='MPLH COMPS'!$B$8,$BI134&lt;='MPLH COMPS'!$C$8),'MPLH COMPS'!$D$8&amp;" - "&amp;'MPLH COMPS'!$E$8,
IF(AND(BH134="CONVENTIONAL",$BI134&gt;='MPLH COMPS'!$B$9,$BI134&lt;='MPLH COMPS'!$C$9),'MPLH COMPS'!$D$9&amp;" - "&amp;'MPLH COMPS'!$E$9,
IF(AND(BH134="CONVENTIONAL",$BI134&gt;='MPLH COMPS'!$B$10,$BI134&lt;='MPLH COMPS'!$C$10),'MPLH COMPS'!$D$10&amp;" - "&amp;'MPLH COMPS'!$E$10,
IF(AND(BH134="CONVENTIONAL",$BI134&gt;='MPLH COMPS'!$B$11,$BI134&lt;='MPLH COMPS'!$C$11),'MPLH COMPS'!$D$11&amp;" - "&amp;'MPLH COMPS'!$E$11,
IF(AND(BH134="CONVENTIONAL",$BI134&gt;='MPLH COMPS'!$B$12,$BI134&lt;='MPLH COMPS'!$C$12),'MPLH COMPS'!$D$12&amp;" - "&amp;'MPLH COMPS'!$E$12,
IF(AND(BH134="CONVENTIONAL",$BI134&gt;='MPLH COMPS'!$B$13,$BI134&lt;='MPLH COMPS'!$C$13),'MPLH COMPS'!$D$13&amp;" - "&amp;'MPLH COMPS'!$E$13,
IF(AND(BH134="CONVENIENCE",$BI134&gt;='MPLH COMPS'!$B$3,$BI134&lt;='MPLH COMPS'!$C$3),'MPLH COMPS'!$F$3&amp;" - "&amp;'MPLH COMPS'!$G$3,
IF(AND(BH134="CONVENIENCE",$BI134&gt;='MPLH COMPS'!$B$4,$BI134&lt;='MPLH COMPS'!$C$4),'MPLH COMPS'!$F$4&amp;" - "&amp;'MPLH COMPS'!$G$4,
IF(AND(BH134="CONVENIENCE",$BI134&gt;='MPLH COMPS'!$B$5,$BI134&lt;='MPLH COMPS'!$C$5),'MPLH COMPS'!$F$5&amp;" - "&amp;'MPLH COMPS'!$G$5,
IF(AND(BH134="CONVENIENCE",$BI134&gt;='MPLH COMPS'!$B$6,$BI134&lt;='MPLH COMPS'!$C$6),'MPLH COMPS'!$F$6&amp;" - "&amp;'MPLH COMPS'!$G$6,
IF(AND(BH134="CONVENIENCE",$BI134&gt;='MPLH COMPS'!$B$7,$BI134&lt;='MPLH COMPS'!$C$7),'MPLH COMPS'!$F$7&amp;" - "&amp;'MPLH COMPS'!$G$7,
IF(AND(BH134="CONVENIENCE",$BI134&gt;='MPLH COMPS'!$B$8,$BI134&lt;='MPLH COMPS'!$C$8),'MPLH COMPS'!$F$8&amp;" - "&amp;'MPLH COMPS'!$G$8,
IF(AND(BH134="CONVENIENCE",$BI134&gt;='MPLH COMPS'!$B$9,$BI134&lt;='MPLH COMPS'!$C$9),'MPLH COMPS'!$F$9&amp;" - "&amp;'MPLH COMPS'!$G$9,
IF(AND(BH134="CONVENIENCE",$BI134&gt;='MPLH COMPS'!$B$10,$BI134&lt;='MPLH COMPS'!$C$10),'MPLH COMPS'!$F$10&amp;" - "&amp;'MPLH COMPS'!$G$10,
IF(AND(BH134="CONVENIENCE",$BI134&gt;='MPLH COMPS'!$B$11,$BI134&lt;='MPLH COMPS'!$C$11),'MPLH COMPS'!$F$11&amp;" - "&amp;'MPLH COMPS'!$G$11,
IF(AND(BH134="CONVENIENCE",$BI134&gt;='MPLH COMPS'!$B$12,$BI134&lt;='MPLH COMPS'!$C$12),'MPLH COMPS'!$F$12&amp;" - "&amp;'MPLH COMPS'!$G$12,
IF(AND(BH134="CONVENIENCE",$BI134&gt;='MPLH COMPS'!$B$13,$BI134&lt;='MPLH COMPS'!$C$13),'MPLH COMPS'!$F$13&amp;" - "&amp;'MPLH COMPS'!$G$13,
""))))))))))))))))))))))</f>
        <v/>
      </c>
      <c r="BM134" s="31"/>
      <c r="BN134" s="113"/>
      <c r="BO134" s="115">
        <f t="shared" si="95"/>
        <v>0</v>
      </c>
      <c r="BP134" s="117">
        <f t="shared" si="96"/>
        <v>0</v>
      </c>
      <c r="BQ134" s="117">
        <f t="shared" si="97"/>
        <v>0</v>
      </c>
      <c r="BR134" s="116">
        <f t="shared" si="98"/>
        <v>0</v>
      </c>
      <c r="BS134" s="115">
        <f t="shared" si="99"/>
        <v>0</v>
      </c>
      <c r="BT134" s="117">
        <f t="shared" si="100"/>
        <v>0</v>
      </c>
      <c r="BU134" s="116">
        <f t="shared" si="101"/>
        <v>0</v>
      </c>
      <c r="BV134" s="115">
        <f t="shared" si="102"/>
        <v>0</v>
      </c>
      <c r="BW134" s="117">
        <f t="shared" si="103"/>
        <v>0</v>
      </c>
      <c r="BX134" s="116">
        <f t="shared" si="69"/>
        <v>0</v>
      </c>
      <c r="BY134" s="118">
        <f t="shared" si="73"/>
        <v>0</v>
      </c>
    </row>
    <row r="135" spans="1:77" ht="20.75" customHeight="1" x14ac:dyDescent="0.2">
      <c r="A135" s="74" t="s">
        <v>205</v>
      </c>
      <c r="B135" s="120" t="b">
        <v>0</v>
      </c>
      <c r="C135" s="75"/>
      <c r="D135" s="159">
        <f t="shared" si="70"/>
        <v>0</v>
      </c>
      <c r="E135" s="96"/>
      <c r="F135" s="76"/>
      <c r="G135" s="77"/>
      <c r="H135" s="77"/>
      <c r="I135" s="39">
        <f t="shared" si="71"/>
        <v>0</v>
      </c>
      <c r="J135" s="98">
        <f>IF($F135=0,0,IF($B135=FALSE,ROUND($F135/$I135,4),
IF(AND($B135=TRUE,C135=0,ROUND($F135/$I135,4)&gt;=0.4),MIN(1,ROUND(($F135/$I135)*'FEDERAL RATES (HIDDEN)'!$C$2,4)),
IF(AND($B135=TRUE,C135=0,ROUND($F135/$I135,4)&lt;0.4),ROUND($F135/$I135,4),
IF(ROUND((SUMIFS($F:$F,$B:$B,TRUE,$C:$C,$C135)/SUMIFS($I:$I,$B:$B,TRUE,$C:$C,$C135)),4)&gt;=0.4,
MIN(1,ROUND((SUMIFS($F:$F,$B:$B,TRUE,$C:$C,$C135)/SUMIFS($I:$I,$B:$B,TRUE,$C:$C,$C135))*'FEDERAL RATES (HIDDEN)'!$C$2,4)),
ROUND((SUMIFS($F:$F,$B:$B,TRUE,$C:$C,$C135)/SUMIFS($I:$I,$B:$B,TRUE,$C:$C,$C135)),4))))))</f>
        <v>0</v>
      </c>
      <c r="K135" s="89">
        <f t="shared" si="76"/>
        <v>0</v>
      </c>
      <c r="L135" s="99">
        <f t="shared" si="77"/>
        <v>0</v>
      </c>
      <c r="M135" s="68">
        <v>1</v>
      </c>
      <c r="N135" s="87">
        <f t="shared" si="75"/>
        <v>0</v>
      </c>
      <c r="O135" s="68"/>
      <c r="P135" s="38">
        <f t="shared" si="78"/>
        <v>0</v>
      </c>
      <c r="Q135" s="38">
        <f t="shared" si="79"/>
        <v>0</v>
      </c>
      <c r="R135" s="38">
        <f t="shared" si="80"/>
        <v>0</v>
      </c>
      <c r="S135" s="87">
        <f t="shared" si="81"/>
        <v>0</v>
      </c>
      <c r="T135" s="69"/>
      <c r="U135" s="38">
        <f t="shared" si="82"/>
        <v>0</v>
      </c>
      <c r="V135" s="38">
        <f t="shared" si="83"/>
        <v>0</v>
      </c>
      <c r="W135" s="38">
        <f t="shared" si="84"/>
        <v>0</v>
      </c>
      <c r="X135" s="87">
        <f t="shared" si="85"/>
        <v>0</v>
      </c>
      <c r="Y135" s="69"/>
      <c r="Z135" s="38">
        <f t="shared" si="86"/>
        <v>0</v>
      </c>
      <c r="AA135" s="38">
        <f t="shared" si="87"/>
        <v>0</v>
      </c>
      <c r="AB135" s="38">
        <f t="shared" si="88"/>
        <v>0</v>
      </c>
      <c r="AC135" s="87">
        <f t="shared" si="89"/>
        <v>0</v>
      </c>
      <c r="AD135" s="69"/>
      <c r="AE135" s="38">
        <f t="shared" si="90"/>
        <v>0</v>
      </c>
      <c r="AF135" s="38">
        <f t="shared" si="91"/>
        <v>0</v>
      </c>
      <c r="AG135" s="38">
        <f t="shared" si="92"/>
        <v>0</v>
      </c>
      <c r="AH135" s="87">
        <f t="shared" si="93"/>
        <v>0</v>
      </c>
      <c r="AI135" s="69"/>
      <c r="AJ135" s="39">
        <f t="shared" si="94"/>
        <v>0</v>
      </c>
      <c r="AK135" s="106"/>
      <c r="AL135" s="91"/>
      <c r="AM135" s="107"/>
      <c r="AN135" s="106"/>
      <c r="AO135" s="91"/>
      <c r="AP135" s="107"/>
      <c r="AQ135" s="106"/>
      <c r="AR135" s="91"/>
      <c r="AS135" s="107"/>
      <c r="AT135" s="106"/>
      <c r="AU135" s="91"/>
      <c r="AV135" s="107"/>
      <c r="AW135" s="106"/>
      <c r="AX135" s="107"/>
      <c r="AY135" s="106"/>
      <c r="AZ135" s="107"/>
      <c r="BA135" s="108"/>
      <c r="BB135" s="106"/>
      <c r="BC135" s="91"/>
      <c r="BD135" s="91"/>
      <c r="BE135" s="91"/>
      <c r="BF135" s="107"/>
      <c r="BG135" s="70"/>
      <c r="BH135" s="61"/>
      <c r="BI135" s="38">
        <f xml:space="preserve">
(P135*(2/3))+
(X135*(1/3))+
(AC135)+
(AH135)+
((AJ135)/(AZ135+'FEDERAL RATES (HIDDEN)'!$C$20))</f>
        <v>0</v>
      </c>
      <c r="BJ135" s="65"/>
      <c r="BK135" s="63">
        <f t="shared" si="72"/>
        <v>0</v>
      </c>
      <c r="BL135" s="88" t="str">
        <f>IF(AND(BH135="CONVENTIONAL",$BI135&gt;='MPLH COMPS'!$B$3,$BI135&lt;='MPLH COMPS'!$C$3),'MPLH COMPS'!$D$3&amp;" - "&amp;'MPLH COMPS'!$E$3,
IF(AND(BH135="CONVENTIONAL",$BI135&gt;='MPLH COMPS'!$B$4,$BI135&lt;='MPLH COMPS'!$C$4),'MPLH COMPS'!$D$4&amp;" - "&amp;'MPLH COMPS'!$E$4,
IF(AND(BH135="CONVENTIONAL",$BI135&gt;='MPLH COMPS'!$B$5,$BI135&lt;='MPLH COMPS'!$C$5),'MPLH COMPS'!$D$5&amp;" - "&amp;'MPLH COMPS'!$E$5,
IF(AND(BH135="CONVENTIONAL",$BI135&gt;='MPLH COMPS'!$B$6,$BI135&lt;='MPLH COMPS'!$C$6),'MPLH COMPS'!$D$6&amp;" - "&amp;'MPLH COMPS'!$E$6,
IF(AND(BH135="CONVENTIONAL",$BI135&gt;='MPLH COMPS'!$B$7,$BI135&lt;='MPLH COMPS'!$C$7),'MPLH COMPS'!$D$7&amp;" - "&amp;'MPLH COMPS'!$E$7,
IF(AND(BH135="CONVENTIONAL",$BI135&gt;='MPLH COMPS'!$B$8,$BI135&lt;='MPLH COMPS'!$C$8),'MPLH COMPS'!$D$8&amp;" - "&amp;'MPLH COMPS'!$E$8,
IF(AND(BH135="CONVENTIONAL",$BI135&gt;='MPLH COMPS'!$B$9,$BI135&lt;='MPLH COMPS'!$C$9),'MPLH COMPS'!$D$9&amp;" - "&amp;'MPLH COMPS'!$E$9,
IF(AND(BH135="CONVENTIONAL",$BI135&gt;='MPLH COMPS'!$B$10,$BI135&lt;='MPLH COMPS'!$C$10),'MPLH COMPS'!$D$10&amp;" - "&amp;'MPLH COMPS'!$E$10,
IF(AND(BH135="CONVENTIONAL",$BI135&gt;='MPLH COMPS'!$B$11,$BI135&lt;='MPLH COMPS'!$C$11),'MPLH COMPS'!$D$11&amp;" - "&amp;'MPLH COMPS'!$E$11,
IF(AND(BH135="CONVENTIONAL",$BI135&gt;='MPLH COMPS'!$B$12,$BI135&lt;='MPLH COMPS'!$C$12),'MPLH COMPS'!$D$12&amp;" - "&amp;'MPLH COMPS'!$E$12,
IF(AND(BH135="CONVENTIONAL",$BI135&gt;='MPLH COMPS'!$B$13,$BI135&lt;='MPLH COMPS'!$C$13),'MPLH COMPS'!$D$13&amp;" - "&amp;'MPLH COMPS'!$E$13,
IF(AND(BH135="CONVENIENCE",$BI135&gt;='MPLH COMPS'!$B$3,$BI135&lt;='MPLH COMPS'!$C$3),'MPLH COMPS'!$F$3&amp;" - "&amp;'MPLH COMPS'!$G$3,
IF(AND(BH135="CONVENIENCE",$BI135&gt;='MPLH COMPS'!$B$4,$BI135&lt;='MPLH COMPS'!$C$4),'MPLH COMPS'!$F$4&amp;" - "&amp;'MPLH COMPS'!$G$4,
IF(AND(BH135="CONVENIENCE",$BI135&gt;='MPLH COMPS'!$B$5,$BI135&lt;='MPLH COMPS'!$C$5),'MPLH COMPS'!$F$5&amp;" - "&amp;'MPLH COMPS'!$G$5,
IF(AND(BH135="CONVENIENCE",$BI135&gt;='MPLH COMPS'!$B$6,$BI135&lt;='MPLH COMPS'!$C$6),'MPLH COMPS'!$F$6&amp;" - "&amp;'MPLH COMPS'!$G$6,
IF(AND(BH135="CONVENIENCE",$BI135&gt;='MPLH COMPS'!$B$7,$BI135&lt;='MPLH COMPS'!$C$7),'MPLH COMPS'!$F$7&amp;" - "&amp;'MPLH COMPS'!$G$7,
IF(AND(BH135="CONVENIENCE",$BI135&gt;='MPLH COMPS'!$B$8,$BI135&lt;='MPLH COMPS'!$C$8),'MPLH COMPS'!$F$8&amp;" - "&amp;'MPLH COMPS'!$G$8,
IF(AND(BH135="CONVENIENCE",$BI135&gt;='MPLH COMPS'!$B$9,$BI135&lt;='MPLH COMPS'!$C$9),'MPLH COMPS'!$F$9&amp;" - "&amp;'MPLH COMPS'!$G$9,
IF(AND(BH135="CONVENIENCE",$BI135&gt;='MPLH COMPS'!$B$10,$BI135&lt;='MPLH COMPS'!$C$10),'MPLH COMPS'!$F$10&amp;" - "&amp;'MPLH COMPS'!$G$10,
IF(AND(BH135="CONVENIENCE",$BI135&gt;='MPLH COMPS'!$B$11,$BI135&lt;='MPLH COMPS'!$C$11),'MPLH COMPS'!$F$11&amp;" - "&amp;'MPLH COMPS'!$G$11,
IF(AND(BH135="CONVENIENCE",$BI135&gt;='MPLH COMPS'!$B$12,$BI135&lt;='MPLH COMPS'!$C$12),'MPLH COMPS'!$F$12&amp;" - "&amp;'MPLH COMPS'!$G$12,
IF(AND(BH135="CONVENIENCE",$BI135&gt;='MPLH COMPS'!$B$13,$BI135&lt;='MPLH COMPS'!$C$13),'MPLH COMPS'!$F$13&amp;" - "&amp;'MPLH COMPS'!$G$13,
""))))))))))))))))))))))</f>
        <v/>
      </c>
      <c r="BM135" s="31"/>
      <c r="BN135" s="113"/>
      <c r="BO135" s="115">
        <f t="shared" si="95"/>
        <v>0</v>
      </c>
      <c r="BP135" s="117">
        <f t="shared" si="96"/>
        <v>0</v>
      </c>
      <c r="BQ135" s="117">
        <f t="shared" si="97"/>
        <v>0</v>
      </c>
      <c r="BR135" s="116">
        <f t="shared" si="98"/>
        <v>0</v>
      </c>
      <c r="BS135" s="115">
        <f t="shared" si="99"/>
        <v>0</v>
      </c>
      <c r="BT135" s="117">
        <f t="shared" si="100"/>
        <v>0</v>
      </c>
      <c r="BU135" s="116">
        <f t="shared" si="101"/>
        <v>0</v>
      </c>
      <c r="BV135" s="115">
        <f t="shared" si="102"/>
        <v>0</v>
      </c>
      <c r="BW135" s="117">
        <f t="shared" si="103"/>
        <v>0</v>
      </c>
      <c r="BX135" s="116">
        <f t="shared" si="69"/>
        <v>0</v>
      </c>
      <c r="BY135" s="118">
        <f t="shared" si="73"/>
        <v>0</v>
      </c>
    </row>
    <row r="136" spans="1:77" ht="20.75" customHeight="1" x14ac:dyDescent="0.2">
      <c r="A136" s="74" t="s">
        <v>206</v>
      </c>
      <c r="B136" s="120" t="b">
        <v>0</v>
      </c>
      <c r="C136" s="75"/>
      <c r="D136" s="159">
        <f t="shared" si="70"/>
        <v>0</v>
      </c>
      <c r="E136" s="96"/>
      <c r="F136" s="76"/>
      <c r="G136" s="77"/>
      <c r="H136" s="77"/>
      <c r="I136" s="39">
        <f t="shared" si="71"/>
        <v>0</v>
      </c>
      <c r="J136" s="98">
        <f>IF($F136=0,0,IF($B136=FALSE,ROUND($F136/$I136,4),
IF(AND($B136=TRUE,C136=0,ROUND($F136/$I136,4)&gt;=0.4),MIN(1,ROUND(($F136/$I136)*'FEDERAL RATES (HIDDEN)'!$C$2,4)),
IF(AND($B136=TRUE,C136=0,ROUND($F136/$I136,4)&lt;0.4),ROUND($F136/$I136,4),
IF(ROUND((SUMIFS($F:$F,$B:$B,TRUE,$C:$C,$C136)/SUMIFS($I:$I,$B:$B,TRUE,$C:$C,$C136)),4)&gt;=0.4,
MIN(1,ROUND((SUMIFS($F:$F,$B:$B,TRUE,$C:$C,$C136)/SUMIFS($I:$I,$B:$B,TRUE,$C:$C,$C136))*'FEDERAL RATES (HIDDEN)'!$C$2,4)),
ROUND((SUMIFS($F:$F,$B:$B,TRUE,$C:$C,$C136)/SUMIFS($I:$I,$B:$B,TRUE,$C:$C,$C136)),4))))))</f>
        <v>0</v>
      </c>
      <c r="K136" s="89">
        <f t="shared" si="76"/>
        <v>0</v>
      </c>
      <c r="L136" s="99">
        <f t="shared" si="77"/>
        <v>0</v>
      </c>
      <c r="M136" s="68">
        <v>1</v>
      </c>
      <c r="N136" s="87">
        <f t="shared" si="75"/>
        <v>0</v>
      </c>
      <c r="O136" s="68"/>
      <c r="P136" s="38">
        <f t="shared" si="78"/>
        <v>0</v>
      </c>
      <c r="Q136" s="38">
        <f t="shared" si="79"/>
        <v>0</v>
      </c>
      <c r="R136" s="38">
        <f t="shared" si="80"/>
        <v>0</v>
      </c>
      <c r="S136" s="87">
        <f t="shared" si="81"/>
        <v>0</v>
      </c>
      <c r="T136" s="69"/>
      <c r="U136" s="38">
        <f t="shared" si="82"/>
        <v>0</v>
      </c>
      <c r="V136" s="38">
        <f t="shared" si="83"/>
        <v>0</v>
      </c>
      <c r="W136" s="38">
        <f t="shared" si="84"/>
        <v>0</v>
      </c>
      <c r="X136" s="87">
        <f t="shared" si="85"/>
        <v>0</v>
      </c>
      <c r="Y136" s="69"/>
      <c r="Z136" s="38">
        <f t="shared" si="86"/>
        <v>0</v>
      </c>
      <c r="AA136" s="38">
        <f t="shared" si="87"/>
        <v>0</v>
      </c>
      <c r="AB136" s="38">
        <f t="shared" si="88"/>
        <v>0</v>
      </c>
      <c r="AC136" s="87">
        <f t="shared" si="89"/>
        <v>0</v>
      </c>
      <c r="AD136" s="69"/>
      <c r="AE136" s="38">
        <f t="shared" si="90"/>
        <v>0</v>
      </c>
      <c r="AF136" s="38">
        <f t="shared" si="91"/>
        <v>0</v>
      </c>
      <c r="AG136" s="38">
        <f t="shared" si="92"/>
        <v>0</v>
      </c>
      <c r="AH136" s="87">
        <f t="shared" si="93"/>
        <v>0</v>
      </c>
      <c r="AI136" s="69"/>
      <c r="AJ136" s="39">
        <f t="shared" si="94"/>
        <v>0</v>
      </c>
      <c r="AK136" s="106"/>
      <c r="AL136" s="91"/>
      <c r="AM136" s="107"/>
      <c r="AN136" s="106"/>
      <c r="AO136" s="91"/>
      <c r="AP136" s="107"/>
      <c r="AQ136" s="106"/>
      <c r="AR136" s="91"/>
      <c r="AS136" s="107"/>
      <c r="AT136" s="106"/>
      <c r="AU136" s="91"/>
      <c r="AV136" s="107"/>
      <c r="AW136" s="106"/>
      <c r="AX136" s="107"/>
      <c r="AY136" s="106"/>
      <c r="AZ136" s="107"/>
      <c r="BA136" s="108"/>
      <c r="BB136" s="106"/>
      <c r="BC136" s="91"/>
      <c r="BD136" s="91"/>
      <c r="BE136" s="91"/>
      <c r="BF136" s="107"/>
      <c r="BG136" s="70"/>
      <c r="BH136" s="61"/>
      <c r="BI136" s="38">
        <f xml:space="preserve">
(P136*(2/3))+
(X136*(1/3))+
(AC136)+
(AH136)+
((AJ136)/(AZ136+'FEDERAL RATES (HIDDEN)'!$C$20))</f>
        <v>0</v>
      </c>
      <c r="BJ136" s="65"/>
      <c r="BK136" s="63">
        <f t="shared" si="72"/>
        <v>0</v>
      </c>
      <c r="BL136" s="88" t="str">
        <f>IF(AND(BH136="CONVENTIONAL",$BI136&gt;='MPLH COMPS'!$B$3,$BI136&lt;='MPLH COMPS'!$C$3),'MPLH COMPS'!$D$3&amp;" - "&amp;'MPLH COMPS'!$E$3,
IF(AND(BH136="CONVENTIONAL",$BI136&gt;='MPLH COMPS'!$B$4,$BI136&lt;='MPLH COMPS'!$C$4),'MPLH COMPS'!$D$4&amp;" - "&amp;'MPLH COMPS'!$E$4,
IF(AND(BH136="CONVENTIONAL",$BI136&gt;='MPLH COMPS'!$B$5,$BI136&lt;='MPLH COMPS'!$C$5),'MPLH COMPS'!$D$5&amp;" - "&amp;'MPLH COMPS'!$E$5,
IF(AND(BH136="CONVENTIONAL",$BI136&gt;='MPLH COMPS'!$B$6,$BI136&lt;='MPLH COMPS'!$C$6),'MPLH COMPS'!$D$6&amp;" - "&amp;'MPLH COMPS'!$E$6,
IF(AND(BH136="CONVENTIONAL",$BI136&gt;='MPLH COMPS'!$B$7,$BI136&lt;='MPLH COMPS'!$C$7),'MPLH COMPS'!$D$7&amp;" - "&amp;'MPLH COMPS'!$E$7,
IF(AND(BH136="CONVENTIONAL",$BI136&gt;='MPLH COMPS'!$B$8,$BI136&lt;='MPLH COMPS'!$C$8),'MPLH COMPS'!$D$8&amp;" - "&amp;'MPLH COMPS'!$E$8,
IF(AND(BH136="CONVENTIONAL",$BI136&gt;='MPLH COMPS'!$B$9,$BI136&lt;='MPLH COMPS'!$C$9),'MPLH COMPS'!$D$9&amp;" - "&amp;'MPLH COMPS'!$E$9,
IF(AND(BH136="CONVENTIONAL",$BI136&gt;='MPLH COMPS'!$B$10,$BI136&lt;='MPLH COMPS'!$C$10),'MPLH COMPS'!$D$10&amp;" - "&amp;'MPLH COMPS'!$E$10,
IF(AND(BH136="CONVENTIONAL",$BI136&gt;='MPLH COMPS'!$B$11,$BI136&lt;='MPLH COMPS'!$C$11),'MPLH COMPS'!$D$11&amp;" - "&amp;'MPLH COMPS'!$E$11,
IF(AND(BH136="CONVENTIONAL",$BI136&gt;='MPLH COMPS'!$B$12,$BI136&lt;='MPLH COMPS'!$C$12),'MPLH COMPS'!$D$12&amp;" - "&amp;'MPLH COMPS'!$E$12,
IF(AND(BH136="CONVENTIONAL",$BI136&gt;='MPLH COMPS'!$B$13,$BI136&lt;='MPLH COMPS'!$C$13),'MPLH COMPS'!$D$13&amp;" - "&amp;'MPLH COMPS'!$E$13,
IF(AND(BH136="CONVENIENCE",$BI136&gt;='MPLH COMPS'!$B$3,$BI136&lt;='MPLH COMPS'!$C$3),'MPLH COMPS'!$F$3&amp;" - "&amp;'MPLH COMPS'!$G$3,
IF(AND(BH136="CONVENIENCE",$BI136&gt;='MPLH COMPS'!$B$4,$BI136&lt;='MPLH COMPS'!$C$4),'MPLH COMPS'!$F$4&amp;" - "&amp;'MPLH COMPS'!$G$4,
IF(AND(BH136="CONVENIENCE",$BI136&gt;='MPLH COMPS'!$B$5,$BI136&lt;='MPLH COMPS'!$C$5),'MPLH COMPS'!$F$5&amp;" - "&amp;'MPLH COMPS'!$G$5,
IF(AND(BH136="CONVENIENCE",$BI136&gt;='MPLH COMPS'!$B$6,$BI136&lt;='MPLH COMPS'!$C$6),'MPLH COMPS'!$F$6&amp;" - "&amp;'MPLH COMPS'!$G$6,
IF(AND(BH136="CONVENIENCE",$BI136&gt;='MPLH COMPS'!$B$7,$BI136&lt;='MPLH COMPS'!$C$7),'MPLH COMPS'!$F$7&amp;" - "&amp;'MPLH COMPS'!$G$7,
IF(AND(BH136="CONVENIENCE",$BI136&gt;='MPLH COMPS'!$B$8,$BI136&lt;='MPLH COMPS'!$C$8),'MPLH COMPS'!$F$8&amp;" - "&amp;'MPLH COMPS'!$G$8,
IF(AND(BH136="CONVENIENCE",$BI136&gt;='MPLH COMPS'!$B$9,$BI136&lt;='MPLH COMPS'!$C$9),'MPLH COMPS'!$F$9&amp;" - "&amp;'MPLH COMPS'!$G$9,
IF(AND(BH136="CONVENIENCE",$BI136&gt;='MPLH COMPS'!$B$10,$BI136&lt;='MPLH COMPS'!$C$10),'MPLH COMPS'!$F$10&amp;" - "&amp;'MPLH COMPS'!$G$10,
IF(AND(BH136="CONVENIENCE",$BI136&gt;='MPLH COMPS'!$B$11,$BI136&lt;='MPLH COMPS'!$C$11),'MPLH COMPS'!$F$11&amp;" - "&amp;'MPLH COMPS'!$G$11,
IF(AND(BH136="CONVENIENCE",$BI136&gt;='MPLH COMPS'!$B$12,$BI136&lt;='MPLH COMPS'!$C$12),'MPLH COMPS'!$F$12&amp;" - "&amp;'MPLH COMPS'!$G$12,
IF(AND(BH136="CONVENIENCE",$BI136&gt;='MPLH COMPS'!$B$13,$BI136&lt;='MPLH COMPS'!$C$13),'MPLH COMPS'!$F$13&amp;" - "&amp;'MPLH COMPS'!$G$13,
""))))))))))))))))))))))</f>
        <v/>
      </c>
      <c r="BM136" s="31"/>
      <c r="BN136" s="113"/>
      <c r="BO136" s="115">
        <f t="shared" si="95"/>
        <v>0</v>
      </c>
      <c r="BP136" s="117">
        <f t="shared" si="96"/>
        <v>0</v>
      </c>
      <c r="BQ136" s="117">
        <f t="shared" si="97"/>
        <v>0</v>
      </c>
      <c r="BR136" s="116">
        <f t="shared" si="98"/>
        <v>0</v>
      </c>
      <c r="BS136" s="115">
        <f t="shared" si="99"/>
        <v>0</v>
      </c>
      <c r="BT136" s="117">
        <f t="shared" si="100"/>
        <v>0</v>
      </c>
      <c r="BU136" s="116">
        <f t="shared" si="101"/>
        <v>0</v>
      </c>
      <c r="BV136" s="115">
        <f t="shared" si="102"/>
        <v>0</v>
      </c>
      <c r="BW136" s="117">
        <f t="shared" si="103"/>
        <v>0</v>
      </c>
      <c r="BX136" s="116">
        <f t="shared" si="69"/>
        <v>0</v>
      </c>
      <c r="BY136" s="118">
        <f t="shared" si="73"/>
        <v>0</v>
      </c>
    </row>
    <row r="137" spans="1:77" ht="20.75" customHeight="1" x14ac:dyDescent="0.2">
      <c r="A137" s="74" t="s">
        <v>207</v>
      </c>
      <c r="B137" s="120" t="b">
        <v>0</v>
      </c>
      <c r="C137" s="75"/>
      <c r="D137" s="159">
        <f t="shared" si="70"/>
        <v>0</v>
      </c>
      <c r="E137" s="96"/>
      <c r="F137" s="76"/>
      <c r="G137" s="77"/>
      <c r="H137" s="77"/>
      <c r="I137" s="39">
        <f t="shared" si="71"/>
        <v>0</v>
      </c>
      <c r="J137" s="98">
        <f>IF($F137=0,0,IF($B137=FALSE,ROUND($F137/$I137,4),
IF(AND($B137=TRUE,C137=0,ROUND($F137/$I137,4)&gt;=0.4),MIN(1,ROUND(($F137/$I137)*'FEDERAL RATES (HIDDEN)'!$C$2,4)),
IF(AND($B137=TRUE,C137=0,ROUND($F137/$I137,4)&lt;0.4),ROUND($F137/$I137,4),
IF(ROUND((SUMIFS($F:$F,$B:$B,TRUE,$C:$C,$C137)/SUMIFS($I:$I,$B:$B,TRUE,$C:$C,$C137)),4)&gt;=0.4,
MIN(1,ROUND((SUMIFS($F:$F,$B:$B,TRUE,$C:$C,$C137)/SUMIFS($I:$I,$B:$B,TRUE,$C:$C,$C137))*'FEDERAL RATES (HIDDEN)'!$C$2,4)),
ROUND((SUMIFS($F:$F,$B:$B,TRUE,$C:$C,$C137)/SUMIFS($I:$I,$B:$B,TRUE,$C:$C,$C137)),4))))))</f>
        <v>0</v>
      </c>
      <c r="K137" s="89">
        <f t="shared" si="76"/>
        <v>0</v>
      </c>
      <c r="L137" s="99">
        <f t="shared" si="77"/>
        <v>0</v>
      </c>
      <c r="M137" s="68">
        <v>1</v>
      </c>
      <c r="N137" s="87">
        <f t="shared" si="75"/>
        <v>0</v>
      </c>
      <c r="O137" s="68"/>
      <c r="P137" s="38">
        <f t="shared" si="78"/>
        <v>0</v>
      </c>
      <c r="Q137" s="38">
        <f t="shared" si="79"/>
        <v>0</v>
      </c>
      <c r="R137" s="38">
        <f t="shared" si="80"/>
        <v>0</v>
      </c>
      <c r="S137" s="87">
        <f t="shared" si="81"/>
        <v>0</v>
      </c>
      <c r="T137" s="69"/>
      <c r="U137" s="38">
        <f t="shared" si="82"/>
        <v>0</v>
      </c>
      <c r="V137" s="38">
        <f t="shared" si="83"/>
        <v>0</v>
      </c>
      <c r="W137" s="38">
        <f t="shared" si="84"/>
        <v>0</v>
      </c>
      <c r="X137" s="87">
        <f t="shared" si="85"/>
        <v>0</v>
      </c>
      <c r="Y137" s="69"/>
      <c r="Z137" s="38">
        <f t="shared" si="86"/>
        <v>0</v>
      </c>
      <c r="AA137" s="38">
        <f t="shared" si="87"/>
        <v>0</v>
      </c>
      <c r="AB137" s="38">
        <f t="shared" si="88"/>
        <v>0</v>
      </c>
      <c r="AC137" s="87">
        <f t="shared" si="89"/>
        <v>0</v>
      </c>
      <c r="AD137" s="69"/>
      <c r="AE137" s="38">
        <f t="shared" si="90"/>
        <v>0</v>
      </c>
      <c r="AF137" s="38">
        <f t="shared" si="91"/>
        <v>0</v>
      </c>
      <c r="AG137" s="38">
        <f t="shared" si="92"/>
        <v>0</v>
      </c>
      <c r="AH137" s="87">
        <f t="shared" si="93"/>
        <v>0</v>
      </c>
      <c r="AI137" s="69"/>
      <c r="AJ137" s="39">
        <f t="shared" si="94"/>
        <v>0</v>
      </c>
      <c r="AK137" s="106"/>
      <c r="AL137" s="91"/>
      <c r="AM137" s="107"/>
      <c r="AN137" s="106"/>
      <c r="AO137" s="91"/>
      <c r="AP137" s="107"/>
      <c r="AQ137" s="106"/>
      <c r="AR137" s="91"/>
      <c r="AS137" s="107"/>
      <c r="AT137" s="106"/>
      <c r="AU137" s="91"/>
      <c r="AV137" s="107"/>
      <c r="AW137" s="106"/>
      <c r="AX137" s="107"/>
      <c r="AY137" s="106"/>
      <c r="AZ137" s="107"/>
      <c r="BA137" s="108"/>
      <c r="BB137" s="106"/>
      <c r="BC137" s="91"/>
      <c r="BD137" s="91"/>
      <c r="BE137" s="91"/>
      <c r="BF137" s="107"/>
      <c r="BG137" s="70"/>
      <c r="BH137" s="61"/>
      <c r="BI137" s="38">
        <f xml:space="preserve">
(P137*(2/3))+
(X137*(1/3))+
(AC137)+
(AH137)+
((AJ137)/(AZ137+'FEDERAL RATES (HIDDEN)'!$C$20))</f>
        <v>0</v>
      </c>
      <c r="BJ137" s="65"/>
      <c r="BK137" s="63">
        <f t="shared" si="72"/>
        <v>0</v>
      </c>
      <c r="BL137" s="88" t="str">
        <f>IF(AND(BH137="CONVENTIONAL",$BI137&gt;='MPLH COMPS'!$B$3,$BI137&lt;='MPLH COMPS'!$C$3),'MPLH COMPS'!$D$3&amp;" - "&amp;'MPLH COMPS'!$E$3,
IF(AND(BH137="CONVENTIONAL",$BI137&gt;='MPLH COMPS'!$B$4,$BI137&lt;='MPLH COMPS'!$C$4),'MPLH COMPS'!$D$4&amp;" - "&amp;'MPLH COMPS'!$E$4,
IF(AND(BH137="CONVENTIONAL",$BI137&gt;='MPLH COMPS'!$B$5,$BI137&lt;='MPLH COMPS'!$C$5),'MPLH COMPS'!$D$5&amp;" - "&amp;'MPLH COMPS'!$E$5,
IF(AND(BH137="CONVENTIONAL",$BI137&gt;='MPLH COMPS'!$B$6,$BI137&lt;='MPLH COMPS'!$C$6),'MPLH COMPS'!$D$6&amp;" - "&amp;'MPLH COMPS'!$E$6,
IF(AND(BH137="CONVENTIONAL",$BI137&gt;='MPLH COMPS'!$B$7,$BI137&lt;='MPLH COMPS'!$C$7),'MPLH COMPS'!$D$7&amp;" - "&amp;'MPLH COMPS'!$E$7,
IF(AND(BH137="CONVENTIONAL",$BI137&gt;='MPLH COMPS'!$B$8,$BI137&lt;='MPLH COMPS'!$C$8),'MPLH COMPS'!$D$8&amp;" - "&amp;'MPLH COMPS'!$E$8,
IF(AND(BH137="CONVENTIONAL",$BI137&gt;='MPLH COMPS'!$B$9,$BI137&lt;='MPLH COMPS'!$C$9),'MPLH COMPS'!$D$9&amp;" - "&amp;'MPLH COMPS'!$E$9,
IF(AND(BH137="CONVENTIONAL",$BI137&gt;='MPLH COMPS'!$B$10,$BI137&lt;='MPLH COMPS'!$C$10),'MPLH COMPS'!$D$10&amp;" - "&amp;'MPLH COMPS'!$E$10,
IF(AND(BH137="CONVENTIONAL",$BI137&gt;='MPLH COMPS'!$B$11,$BI137&lt;='MPLH COMPS'!$C$11),'MPLH COMPS'!$D$11&amp;" - "&amp;'MPLH COMPS'!$E$11,
IF(AND(BH137="CONVENTIONAL",$BI137&gt;='MPLH COMPS'!$B$12,$BI137&lt;='MPLH COMPS'!$C$12),'MPLH COMPS'!$D$12&amp;" - "&amp;'MPLH COMPS'!$E$12,
IF(AND(BH137="CONVENTIONAL",$BI137&gt;='MPLH COMPS'!$B$13,$BI137&lt;='MPLH COMPS'!$C$13),'MPLH COMPS'!$D$13&amp;" - "&amp;'MPLH COMPS'!$E$13,
IF(AND(BH137="CONVENIENCE",$BI137&gt;='MPLH COMPS'!$B$3,$BI137&lt;='MPLH COMPS'!$C$3),'MPLH COMPS'!$F$3&amp;" - "&amp;'MPLH COMPS'!$G$3,
IF(AND(BH137="CONVENIENCE",$BI137&gt;='MPLH COMPS'!$B$4,$BI137&lt;='MPLH COMPS'!$C$4),'MPLH COMPS'!$F$4&amp;" - "&amp;'MPLH COMPS'!$G$4,
IF(AND(BH137="CONVENIENCE",$BI137&gt;='MPLH COMPS'!$B$5,$BI137&lt;='MPLH COMPS'!$C$5),'MPLH COMPS'!$F$5&amp;" - "&amp;'MPLH COMPS'!$G$5,
IF(AND(BH137="CONVENIENCE",$BI137&gt;='MPLH COMPS'!$B$6,$BI137&lt;='MPLH COMPS'!$C$6),'MPLH COMPS'!$F$6&amp;" - "&amp;'MPLH COMPS'!$G$6,
IF(AND(BH137="CONVENIENCE",$BI137&gt;='MPLH COMPS'!$B$7,$BI137&lt;='MPLH COMPS'!$C$7),'MPLH COMPS'!$F$7&amp;" - "&amp;'MPLH COMPS'!$G$7,
IF(AND(BH137="CONVENIENCE",$BI137&gt;='MPLH COMPS'!$B$8,$BI137&lt;='MPLH COMPS'!$C$8),'MPLH COMPS'!$F$8&amp;" - "&amp;'MPLH COMPS'!$G$8,
IF(AND(BH137="CONVENIENCE",$BI137&gt;='MPLH COMPS'!$B$9,$BI137&lt;='MPLH COMPS'!$C$9),'MPLH COMPS'!$F$9&amp;" - "&amp;'MPLH COMPS'!$G$9,
IF(AND(BH137="CONVENIENCE",$BI137&gt;='MPLH COMPS'!$B$10,$BI137&lt;='MPLH COMPS'!$C$10),'MPLH COMPS'!$F$10&amp;" - "&amp;'MPLH COMPS'!$G$10,
IF(AND(BH137="CONVENIENCE",$BI137&gt;='MPLH COMPS'!$B$11,$BI137&lt;='MPLH COMPS'!$C$11),'MPLH COMPS'!$F$11&amp;" - "&amp;'MPLH COMPS'!$G$11,
IF(AND(BH137="CONVENIENCE",$BI137&gt;='MPLH COMPS'!$B$12,$BI137&lt;='MPLH COMPS'!$C$12),'MPLH COMPS'!$F$12&amp;" - "&amp;'MPLH COMPS'!$G$12,
IF(AND(BH137="CONVENIENCE",$BI137&gt;='MPLH COMPS'!$B$13,$BI137&lt;='MPLH COMPS'!$C$13),'MPLH COMPS'!$F$13&amp;" - "&amp;'MPLH COMPS'!$G$13,
""))))))))))))))))))))))</f>
        <v/>
      </c>
      <c r="BM137" s="31"/>
      <c r="BN137" s="113"/>
      <c r="BO137" s="115">
        <f t="shared" si="95"/>
        <v>0</v>
      </c>
      <c r="BP137" s="117">
        <f t="shared" si="96"/>
        <v>0</v>
      </c>
      <c r="BQ137" s="117">
        <f t="shared" si="97"/>
        <v>0</v>
      </c>
      <c r="BR137" s="116">
        <f t="shared" si="98"/>
        <v>0</v>
      </c>
      <c r="BS137" s="115">
        <f t="shared" si="99"/>
        <v>0</v>
      </c>
      <c r="BT137" s="117">
        <f t="shared" si="100"/>
        <v>0</v>
      </c>
      <c r="BU137" s="116">
        <f t="shared" si="101"/>
        <v>0</v>
      </c>
      <c r="BV137" s="115">
        <f t="shared" si="102"/>
        <v>0</v>
      </c>
      <c r="BW137" s="117">
        <f t="shared" si="103"/>
        <v>0</v>
      </c>
      <c r="BX137" s="116">
        <f t="shared" si="69"/>
        <v>0</v>
      </c>
      <c r="BY137" s="118">
        <f t="shared" si="73"/>
        <v>0</v>
      </c>
    </row>
    <row r="138" spans="1:77" ht="20.75" customHeight="1" x14ac:dyDescent="0.2">
      <c r="A138" s="74" t="s">
        <v>208</v>
      </c>
      <c r="B138" s="120" t="b">
        <v>0</v>
      </c>
      <c r="C138" s="75"/>
      <c r="D138" s="159">
        <f t="shared" si="70"/>
        <v>0</v>
      </c>
      <c r="E138" s="96"/>
      <c r="F138" s="76"/>
      <c r="G138" s="77"/>
      <c r="H138" s="77"/>
      <c r="I138" s="39">
        <f t="shared" si="71"/>
        <v>0</v>
      </c>
      <c r="J138" s="98">
        <f>IF($F138=0,0,IF($B138=FALSE,ROUND($F138/$I138,4),
IF(AND($B138=TRUE,C138=0,ROUND($F138/$I138,4)&gt;=0.4),MIN(1,ROUND(($F138/$I138)*'FEDERAL RATES (HIDDEN)'!$C$2,4)),
IF(AND($B138=TRUE,C138=0,ROUND($F138/$I138,4)&lt;0.4),ROUND($F138/$I138,4),
IF(ROUND((SUMIFS($F:$F,$B:$B,TRUE,$C:$C,$C138)/SUMIFS($I:$I,$B:$B,TRUE,$C:$C,$C138)),4)&gt;=0.4,
MIN(1,ROUND((SUMIFS($F:$F,$B:$B,TRUE,$C:$C,$C138)/SUMIFS($I:$I,$B:$B,TRUE,$C:$C,$C138))*'FEDERAL RATES (HIDDEN)'!$C$2,4)),
ROUND((SUMIFS($F:$F,$B:$B,TRUE,$C:$C,$C138)/SUMIFS($I:$I,$B:$B,TRUE,$C:$C,$C138)),4))))))</f>
        <v>0</v>
      </c>
      <c r="K138" s="89">
        <f t="shared" si="76"/>
        <v>0</v>
      </c>
      <c r="L138" s="99">
        <f t="shared" si="77"/>
        <v>0</v>
      </c>
      <c r="M138" s="68">
        <v>1</v>
      </c>
      <c r="N138" s="87">
        <f t="shared" si="75"/>
        <v>0</v>
      </c>
      <c r="O138" s="68"/>
      <c r="P138" s="38">
        <f t="shared" si="78"/>
        <v>0</v>
      </c>
      <c r="Q138" s="38">
        <f t="shared" si="79"/>
        <v>0</v>
      </c>
      <c r="R138" s="38">
        <f t="shared" si="80"/>
        <v>0</v>
      </c>
      <c r="S138" s="87">
        <f t="shared" si="81"/>
        <v>0</v>
      </c>
      <c r="T138" s="69"/>
      <c r="U138" s="38">
        <f t="shared" si="82"/>
        <v>0</v>
      </c>
      <c r="V138" s="38">
        <f t="shared" si="83"/>
        <v>0</v>
      </c>
      <c r="W138" s="38">
        <f t="shared" si="84"/>
        <v>0</v>
      </c>
      <c r="X138" s="87">
        <f t="shared" si="85"/>
        <v>0</v>
      </c>
      <c r="Y138" s="69"/>
      <c r="Z138" s="38">
        <f t="shared" si="86"/>
        <v>0</v>
      </c>
      <c r="AA138" s="38">
        <f t="shared" si="87"/>
        <v>0</v>
      </c>
      <c r="AB138" s="38">
        <f t="shared" si="88"/>
        <v>0</v>
      </c>
      <c r="AC138" s="87">
        <f t="shared" si="89"/>
        <v>0</v>
      </c>
      <c r="AD138" s="69"/>
      <c r="AE138" s="38">
        <f t="shared" si="90"/>
        <v>0</v>
      </c>
      <c r="AF138" s="38">
        <f t="shared" si="91"/>
        <v>0</v>
      </c>
      <c r="AG138" s="38">
        <f t="shared" si="92"/>
        <v>0</v>
      </c>
      <c r="AH138" s="87">
        <f t="shared" si="93"/>
        <v>0</v>
      </c>
      <c r="AI138" s="69"/>
      <c r="AJ138" s="39">
        <f t="shared" si="94"/>
        <v>0</v>
      </c>
      <c r="AK138" s="106"/>
      <c r="AL138" s="91"/>
      <c r="AM138" s="107"/>
      <c r="AN138" s="106"/>
      <c r="AO138" s="91"/>
      <c r="AP138" s="107"/>
      <c r="AQ138" s="106"/>
      <c r="AR138" s="91"/>
      <c r="AS138" s="107"/>
      <c r="AT138" s="106"/>
      <c r="AU138" s="91"/>
      <c r="AV138" s="107"/>
      <c r="AW138" s="106"/>
      <c r="AX138" s="107"/>
      <c r="AY138" s="106"/>
      <c r="AZ138" s="107"/>
      <c r="BA138" s="108"/>
      <c r="BB138" s="106"/>
      <c r="BC138" s="91"/>
      <c r="BD138" s="91"/>
      <c r="BE138" s="91"/>
      <c r="BF138" s="107"/>
      <c r="BG138" s="70"/>
      <c r="BH138" s="61"/>
      <c r="BI138" s="38">
        <f xml:space="preserve">
(P138*(2/3))+
(X138*(1/3))+
(AC138)+
(AH138)+
((AJ138)/(AZ138+'FEDERAL RATES (HIDDEN)'!$C$20))</f>
        <v>0</v>
      </c>
      <c r="BJ138" s="65"/>
      <c r="BK138" s="63">
        <f t="shared" si="72"/>
        <v>0</v>
      </c>
      <c r="BL138" s="88" t="str">
        <f>IF(AND(BH138="CONVENTIONAL",$BI138&gt;='MPLH COMPS'!$B$3,$BI138&lt;='MPLH COMPS'!$C$3),'MPLH COMPS'!$D$3&amp;" - "&amp;'MPLH COMPS'!$E$3,
IF(AND(BH138="CONVENTIONAL",$BI138&gt;='MPLH COMPS'!$B$4,$BI138&lt;='MPLH COMPS'!$C$4),'MPLH COMPS'!$D$4&amp;" - "&amp;'MPLH COMPS'!$E$4,
IF(AND(BH138="CONVENTIONAL",$BI138&gt;='MPLH COMPS'!$B$5,$BI138&lt;='MPLH COMPS'!$C$5),'MPLH COMPS'!$D$5&amp;" - "&amp;'MPLH COMPS'!$E$5,
IF(AND(BH138="CONVENTIONAL",$BI138&gt;='MPLH COMPS'!$B$6,$BI138&lt;='MPLH COMPS'!$C$6),'MPLH COMPS'!$D$6&amp;" - "&amp;'MPLH COMPS'!$E$6,
IF(AND(BH138="CONVENTIONAL",$BI138&gt;='MPLH COMPS'!$B$7,$BI138&lt;='MPLH COMPS'!$C$7),'MPLH COMPS'!$D$7&amp;" - "&amp;'MPLH COMPS'!$E$7,
IF(AND(BH138="CONVENTIONAL",$BI138&gt;='MPLH COMPS'!$B$8,$BI138&lt;='MPLH COMPS'!$C$8),'MPLH COMPS'!$D$8&amp;" - "&amp;'MPLH COMPS'!$E$8,
IF(AND(BH138="CONVENTIONAL",$BI138&gt;='MPLH COMPS'!$B$9,$BI138&lt;='MPLH COMPS'!$C$9),'MPLH COMPS'!$D$9&amp;" - "&amp;'MPLH COMPS'!$E$9,
IF(AND(BH138="CONVENTIONAL",$BI138&gt;='MPLH COMPS'!$B$10,$BI138&lt;='MPLH COMPS'!$C$10),'MPLH COMPS'!$D$10&amp;" - "&amp;'MPLH COMPS'!$E$10,
IF(AND(BH138="CONVENTIONAL",$BI138&gt;='MPLH COMPS'!$B$11,$BI138&lt;='MPLH COMPS'!$C$11),'MPLH COMPS'!$D$11&amp;" - "&amp;'MPLH COMPS'!$E$11,
IF(AND(BH138="CONVENTIONAL",$BI138&gt;='MPLH COMPS'!$B$12,$BI138&lt;='MPLH COMPS'!$C$12),'MPLH COMPS'!$D$12&amp;" - "&amp;'MPLH COMPS'!$E$12,
IF(AND(BH138="CONVENTIONAL",$BI138&gt;='MPLH COMPS'!$B$13,$BI138&lt;='MPLH COMPS'!$C$13),'MPLH COMPS'!$D$13&amp;" - "&amp;'MPLH COMPS'!$E$13,
IF(AND(BH138="CONVENIENCE",$BI138&gt;='MPLH COMPS'!$B$3,$BI138&lt;='MPLH COMPS'!$C$3),'MPLH COMPS'!$F$3&amp;" - "&amp;'MPLH COMPS'!$G$3,
IF(AND(BH138="CONVENIENCE",$BI138&gt;='MPLH COMPS'!$B$4,$BI138&lt;='MPLH COMPS'!$C$4),'MPLH COMPS'!$F$4&amp;" - "&amp;'MPLH COMPS'!$G$4,
IF(AND(BH138="CONVENIENCE",$BI138&gt;='MPLH COMPS'!$B$5,$BI138&lt;='MPLH COMPS'!$C$5),'MPLH COMPS'!$F$5&amp;" - "&amp;'MPLH COMPS'!$G$5,
IF(AND(BH138="CONVENIENCE",$BI138&gt;='MPLH COMPS'!$B$6,$BI138&lt;='MPLH COMPS'!$C$6),'MPLH COMPS'!$F$6&amp;" - "&amp;'MPLH COMPS'!$G$6,
IF(AND(BH138="CONVENIENCE",$BI138&gt;='MPLH COMPS'!$B$7,$BI138&lt;='MPLH COMPS'!$C$7),'MPLH COMPS'!$F$7&amp;" - "&amp;'MPLH COMPS'!$G$7,
IF(AND(BH138="CONVENIENCE",$BI138&gt;='MPLH COMPS'!$B$8,$BI138&lt;='MPLH COMPS'!$C$8),'MPLH COMPS'!$F$8&amp;" - "&amp;'MPLH COMPS'!$G$8,
IF(AND(BH138="CONVENIENCE",$BI138&gt;='MPLH COMPS'!$B$9,$BI138&lt;='MPLH COMPS'!$C$9),'MPLH COMPS'!$F$9&amp;" - "&amp;'MPLH COMPS'!$G$9,
IF(AND(BH138="CONVENIENCE",$BI138&gt;='MPLH COMPS'!$B$10,$BI138&lt;='MPLH COMPS'!$C$10),'MPLH COMPS'!$F$10&amp;" - "&amp;'MPLH COMPS'!$G$10,
IF(AND(BH138="CONVENIENCE",$BI138&gt;='MPLH COMPS'!$B$11,$BI138&lt;='MPLH COMPS'!$C$11),'MPLH COMPS'!$F$11&amp;" - "&amp;'MPLH COMPS'!$G$11,
IF(AND(BH138="CONVENIENCE",$BI138&gt;='MPLH COMPS'!$B$12,$BI138&lt;='MPLH COMPS'!$C$12),'MPLH COMPS'!$F$12&amp;" - "&amp;'MPLH COMPS'!$G$12,
IF(AND(BH138="CONVENIENCE",$BI138&gt;='MPLH COMPS'!$B$13,$BI138&lt;='MPLH COMPS'!$C$13),'MPLH COMPS'!$F$13&amp;" - "&amp;'MPLH COMPS'!$G$13,
""))))))))))))))))))))))</f>
        <v/>
      </c>
      <c r="BM138" s="31"/>
      <c r="BN138" s="113"/>
      <c r="BO138" s="115">
        <f t="shared" si="95"/>
        <v>0</v>
      </c>
      <c r="BP138" s="117">
        <f t="shared" si="96"/>
        <v>0</v>
      </c>
      <c r="BQ138" s="117">
        <f t="shared" si="97"/>
        <v>0</v>
      </c>
      <c r="BR138" s="116">
        <f t="shared" si="98"/>
        <v>0</v>
      </c>
      <c r="BS138" s="115">
        <f t="shared" si="99"/>
        <v>0</v>
      </c>
      <c r="BT138" s="117">
        <f t="shared" si="100"/>
        <v>0</v>
      </c>
      <c r="BU138" s="116">
        <f t="shared" si="101"/>
        <v>0</v>
      </c>
      <c r="BV138" s="115">
        <f t="shared" si="102"/>
        <v>0</v>
      </c>
      <c r="BW138" s="117">
        <f t="shared" si="103"/>
        <v>0</v>
      </c>
      <c r="BX138" s="116">
        <f t="shared" si="69"/>
        <v>0</v>
      </c>
      <c r="BY138" s="118">
        <f t="shared" si="73"/>
        <v>0</v>
      </c>
    </row>
    <row r="139" spans="1:77" ht="20.75" customHeight="1" x14ac:dyDescent="0.2">
      <c r="A139" s="74" t="s">
        <v>209</v>
      </c>
      <c r="B139" s="120" t="b">
        <v>0</v>
      </c>
      <c r="C139" s="75"/>
      <c r="D139" s="159">
        <f t="shared" si="70"/>
        <v>0</v>
      </c>
      <c r="E139" s="96"/>
      <c r="F139" s="76"/>
      <c r="G139" s="77"/>
      <c r="H139" s="77"/>
      <c r="I139" s="39">
        <f t="shared" si="71"/>
        <v>0</v>
      </c>
      <c r="J139" s="98">
        <f>IF($F139=0,0,IF($B139=FALSE,ROUND($F139/$I139,4),
IF(AND($B139=TRUE,C139=0,ROUND($F139/$I139,4)&gt;=0.4),MIN(1,ROUND(($F139/$I139)*'FEDERAL RATES (HIDDEN)'!$C$2,4)),
IF(AND($B139=TRUE,C139=0,ROUND($F139/$I139,4)&lt;0.4),ROUND($F139/$I139,4),
IF(ROUND((SUMIFS($F:$F,$B:$B,TRUE,$C:$C,$C139)/SUMIFS($I:$I,$B:$B,TRUE,$C:$C,$C139)),4)&gt;=0.4,
MIN(1,ROUND((SUMIFS($F:$F,$B:$B,TRUE,$C:$C,$C139)/SUMIFS($I:$I,$B:$B,TRUE,$C:$C,$C139))*'FEDERAL RATES (HIDDEN)'!$C$2,4)),
ROUND((SUMIFS($F:$F,$B:$B,TRUE,$C:$C,$C139)/SUMIFS($I:$I,$B:$B,TRUE,$C:$C,$C139)),4))))))</f>
        <v>0</v>
      </c>
      <c r="K139" s="89">
        <f t="shared" si="76"/>
        <v>0</v>
      </c>
      <c r="L139" s="99">
        <f t="shared" si="77"/>
        <v>0</v>
      </c>
      <c r="M139" s="68">
        <v>1</v>
      </c>
      <c r="N139" s="87">
        <f t="shared" si="75"/>
        <v>0</v>
      </c>
      <c r="O139" s="68"/>
      <c r="P139" s="38">
        <f t="shared" si="78"/>
        <v>0</v>
      </c>
      <c r="Q139" s="38">
        <f t="shared" si="79"/>
        <v>0</v>
      </c>
      <c r="R139" s="38">
        <f t="shared" si="80"/>
        <v>0</v>
      </c>
      <c r="S139" s="87">
        <f t="shared" si="81"/>
        <v>0</v>
      </c>
      <c r="T139" s="69"/>
      <c r="U139" s="38">
        <f t="shared" si="82"/>
        <v>0</v>
      </c>
      <c r="V139" s="38">
        <f t="shared" si="83"/>
        <v>0</v>
      </c>
      <c r="W139" s="38">
        <f t="shared" si="84"/>
        <v>0</v>
      </c>
      <c r="X139" s="87">
        <f t="shared" si="85"/>
        <v>0</v>
      </c>
      <c r="Y139" s="69"/>
      <c r="Z139" s="38">
        <f t="shared" si="86"/>
        <v>0</v>
      </c>
      <c r="AA139" s="38">
        <f t="shared" si="87"/>
        <v>0</v>
      </c>
      <c r="AB139" s="38">
        <f t="shared" si="88"/>
        <v>0</v>
      </c>
      <c r="AC139" s="87">
        <f t="shared" si="89"/>
        <v>0</v>
      </c>
      <c r="AD139" s="69"/>
      <c r="AE139" s="38">
        <f t="shared" si="90"/>
        <v>0</v>
      </c>
      <c r="AF139" s="38">
        <f t="shared" si="91"/>
        <v>0</v>
      </c>
      <c r="AG139" s="38">
        <f t="shared" si="92"/>
        <v>0</v>
      </c>
      <c r="AH139" s="87">
        <f t="shared" si="93"/>
        <v>0</v>
      </c>
      <c r="AI139" s="69"/>
      <c r="AJ139" s="39">
        <f t="shared" si="94"/>
        <v>0</v>
      </c>
      <c r="AK139" s="106"/>
      <c r="AL139" s="91"/>
      <c r="AM139" s="107"/>
      <c r="AN139" s="106"/>
      <c r="AO139" s="91"/>
      <c r="AP139" s="107"/>
      <c r="AQ139" s="106"/>
      <c r="AR139" s="91"/>
      <c r="AS139" s="107"/>
      <c r="AT139" s="106"/>
      <c r="AU139" s="91"/>
      <c r="AV139" s="107"/>
      <c r="AW139" s="106"/>
      <c r="AX139" s="107"/>
      <c r="AY139" s="106"/>
      <c r="AZ139" s="107"/>
      <c r="BA139" s="108"/>
      <c r="BB139" s="106"/>
      <c r="BC139" s="91"/>
      <c r="BD139" s="91"/>
      <c r="BE139" s="91"/>
      <c r="BF139" s="107"/>
      <c r="BG139" s="70"/>
      <c r="BH139" s="61"/>
      <c r="BI139" s="38">
        <f xml:space="preserve">
(P139*(2/3))+
(X139*(1/3))+
(AC139)+
(AH139)+
((AJ139)/(AZ139+'FEDERAL RATES (HIDDEN)'!$C$20))</f>
        <v>0</v>
      </c>
      <c r="BJ139" s="65"/>
      <c r="BK139" s="63">
        <f t="shared" si="72"/>
        <v>0</v>
      </c>
      <c r="BL139" s="88" t="str">
        <f>IF(AND(BH139="CONVENTIONAL",$BI139&gt;='MPLH COMPS'!$B$3,$BI139&lt;='MPLH COMPS'!$C$3),'MPLH COMPS'!$D$3&amp;" - "&amp;'MPLH COMPS'!$E$3,
IF(AND(BH139="CONVENTIONAL",$BI139&gt;='MPLH COMPS'!$B$4,$BI139&lt;='MPLH COMPS'!$C$4),'MPLH COMPS'!$D$4&amp;" - "&amp;'MPLH COMPS'!$E$4,
IF(AND(BH139="CONVENTIONAL",$BI139&gt;='MPLH COMPS'!$B$5,$BI139&lt;='MPLH COMPS'!$C$5),'MPLH COMPS'!$D$5&amp;" - "&amp;'MPLH COMPS'!$E$5,
IF(AND(BH139="CONVENTIONAL",$BI139&gt;='MPLH COMPS'!$B$6,$BI139&lt;='MPLH COMPS'!$C$6),'MPLH COMPS'!$D$6&amp;" - "&amp;'MPLH COMPS'!$E$6,
IF(AND(BH139="CONVENTIONAL",$BI139&gt;='MPLH COMPS'!$B$7,$BI139&lt;='MPLH COMPS'!$C$7),'MPLH COMPS'!$D$7&amp;" - "&amp;'MPLH COMPS'!$E$7,
IF(AND(BH139="CONVENTIONAL",$BI139&gt;='MPLH COMPS'!$B$8,$BI139&lt;='MPLH COMPS'!$C$8),'MPLH COMPS'!$D$8&amp;" - "&amp;'MPLH COMPS'!$E$8,
IF(AND(BH139="CONVENTIONAL",$BI139&gt;='MPLH COMPS'!$B$9,$BI139&lt;='MPLH COMPS'!$C$9),'MPLH COMPS'!$D$9&amp;" - "&amp;'MPLH COMPS'!$E$9,
IF(AND(BH139="CONVENTIONAL",$BI139&gt;='MPLH COMPS'!$B$10,$BI139&lt;='MPLH COMPS'!$C$10),'MPLH COMPS'!$D$10&amp;" - "&amp;'MPLH COMPS'!$E$10,
IF(AND(BH139="CONVENTIONAL",$BI139&gt;='MPLH COMPS'!$B$11,$BI139&lt;='MPLH COMPS'!$C$11),'MPLH COMPS'!$D$11&amp;" - "&amp;'MPLH COMPS'!$E$11,
IF(AND(BH139="CONVENTIONAL",$BI139&gt;='MPLH COMPS'!$B$12,$BI139&lt;='MPLH COMPS'!$C$12),'MPLH COMPS'!$D$12&amp;" - "&amp;'MPLH COMPS'!$E$12,
IF(AND(BH139="CONVENTIONAL",$BI139&gt;='MPLH COMPS'!$B$13,$BI139&lt;='MPLH COMPS'!$C$13),'MPLH COMPS'!$D$13&amp;" - "&amp;'MPLH COMPS'!$E$13,
IF(AND(BH139="CONVENIENCE",$BI139&gt;='MPLH COMPS'!$B$3,$BI139&lt;='MPLH COMPS'!$C$3),'MPLH COMPS'!$F$3&amp;" - "&amp;'MPLH COMPS'!$G$3,
IF(AND(BH139="CONVENIENCE",$BI139&gt;='MPLH COMPS'!$B$4,$BI139&lt;='MPLH COMPS'!$C$4),'MPLH COMPS'!$F$4&amp;" - "&amp;'MPLH COMPS'!$G$4,
IF(AND(BH139="CONVENIENCE",$BI139&gt;='MPLH COMPS'!$B$5,$BI139&lt;='MPLH COMPS'!$C$5),'MPLH COMPS'!$F$5&amp;" - "&amp;'MPLH COMPS'!$G$5,
IF(AND(BH139="CONVENIENCE",$BI139&gt;='MPLH COMPS'!$B$6,$BI139&lt;='MPLH COMPS'!$C$6),'MPLH COMPS'!$F$6&amp;" - "&amp;'MPLH COMPS'!$G$6,
IF(AND(BH139="CONVENIENCE",$BI139&gt;='MPLH COMPS'!$B$7,$BI139&lt;='MPLH COMPS'!$C$7),'MPLH COMPS'!$F$7&amp;" - "&amp;'MPLH COMPS'!$G$7,
IF(AND(BH139="CONVENIENCE",$BI139&gt;='MPLH COMPS'!$B$8,$BI139&lt;='MPLH COMPS'!$C$8),'MPLH COMPS'!$F$8&amp;" - "&amp;'MPLH COMPS'!$G$8,
IF(AND(BH139="CONVENIENCE",$BI139&gt;='MPLH COMPS'!$B$9,$BI139&lt;='MPLH COMPS'!$C$9),'MPLH COMPS'!$F$9&amp;" - "&amp;'MPLH COMPS'!$G$9,
IF(AND(BH139="CONVENIENCE",$BI139&gt;='MPLH COMPS'!$B$10,$BI139&lt;='MPLH COMPS'!$C$10),'MPLH COMPS'!$F$10&amp;" - "&amp;'MPLH COMPS'!$G$10,
IF(AND(BH139="CONVENIENCE",$BI139&gt;='MPLH COMPS'!$B$11,$BI139&lt;='MPLH COMPS'!$C$11),'MPLH COMPS'!$F$11&amp;" - "&amp;'MPLH COMPS'!$G$11,
IF(AND(BH139="CONVENIENCE",$BI139&gt;='MPLH COMPS'!$B$12,$BI139&lt;='MPLH COMPS'!$C$12),'MPLH COMPS'!$F$12&amp;" - "&amp;'MPLH COMPS'!$G$12,
IF(AND(BH139="CONVENIENCE",$BI139&gt;='MPLH COMPS'!$B$13,$BI139&lt;='MPLH COMPS'!$C$13),'MPLH COMPS'!$F$13&amp;" - "&amp;'MPLH COMPS'!$G$13,
""))))))))))))))))))))))</f>
        <v/>
      </c>
      <c r="BM139" s="31"/>
      <c r="BN139" s="113"/>
      <c r="BO139" s="115">
        <f t="shared" si="95"/>
        <v>0</v>
      </c>
      <c r="BP139" s="117">
        <f t="shared" si="96"/>
        <v>0</v>
      </c>
      <c r="BQ139" s="117">
        <f t="shared" si="97"/>
        <v>0</v>
      </c>
      <c r="BR139" s="116">
        <f t="shared" si="98"/>
        <v>0</v>
      </c>
      <c r="BS139" s="115">
        <f t="shared" si="99"/>
        <v>0</v>
      </c>
      <c r="BT139" s="117">
        <f t="shared" si="100"/>
        <v>0</v>
      </c>
      <c r="BU139" s="116">
        <f t="shared" si="101"/>
        <v>0</v>
      </c>
      <c r="BV139" s="115">
        <f t="shared" si="102"/>
        <v>0</v>
      </c>
      <c r="BW139" s="117">
        <f t="shared" si="103"/>
        <v>0</v>
      </c>
      <c r="BX139" s="116">
        <f t="shared" si="69"/>
        <v>0</v>
      </c>
      <c r="BY139" s="118">
        <f t="shared" si="73"/>
        <v>0</v>
      </c>
    </row>
    <row r="140" spans="1:77" ht="20.75" customHeight="1" x14ac:dyDescent="0.2">
      <c r="A140" s="74" t="s">
        <v>210</v>
      </c>
      <c r="B140" s="120" t="b">
        <v>0</v>
      </c>
      <c r="C140" s="75"/>
      <c r="D140" s="159">
        <f t="shared" si="70"/>
        <v>0</v>
      </c>
      <c r="E140" s="96"/>
      <c r="F140" s="76"/>
      <c r="G140" s="77"/>
      <c r="H140" s="77"/>
      <c r="I140" s="39">
        <f t="shared" si="71"/>
        <v>0</v>
      </c>
      <c r="J140" s="98">
        <f>IF($F140=0,0,IF($B140=FALSE,ROUND($F140/$I140,4),
IF(AND($B140=TRUE,C140=0,ROUND($F140/$I140,4)&gt;=0.4),MIN(1,ROUND(($F140/$I140)*'FEDERAL RATES (HIDDEN)'!$C$2,4)),
IF(AND($B140=TRUE,C140=0,ROUND($F140/$I140,4)&lt;0.4),ROUND($F140/$I140,4),
IF(ROUND((SUMIFS($F:$F,$B:$B,TRUE,$C:$C,$C140)/SUMIFS($I:$I,$B:$B,TRUE,$C:$C,$C140)),4)&gt;=0.4,
MIN(1,ROUND((SUMIFS($F:$F,$B:$B,TRUE,$C:$C,$C140)/SUMIFS($I:$I,$B:$B,TRUE,$C:$C,$C140))*'FEDERAL RATES (HIDDEN)'!$C$2,4)),
ROUND((SUMIFS($F:$F,$B:$B,TRUE,$C:$C,$C140)/SUMIFS($I:$I,$B:$B,TRUE,$C:$C,$C140)),4))))))</f>
        <v>0</v>
      </c>
      <c r="K140" s="89">
        <f t="shared" si="76"/>
        <v>0</v>
      </c>
      <c r="L140" s="99">
        <f t="shared" si="77"/>
        <v>0</v>
      </c>
      <c r="M140" s="68">
        <v>1</v>
      </c>
      <c r="N140" s="87">
        <f t="shared" si="75"/>
        <v>0</v>
      </c>
      <c r="O140" s="68"/>
      <c r="P140" s="38">
        <f t="shared" si="78"/>
        <v>0</v>
      </c>
      <c r="Q140" s="38">
        <f t="shared" si="79"/>
        <v>0</v>
      </c>
      <c r="R140" s="38">
        <f t="shared" si="80"/>
        <v>0</v>
      </c>
      <c r="S140" s="87">
        <f t="shared" si="81"/>
        <v>0</v>
      </c>
      <c r="T140" s="69"/>
      <c r="U140" s="38">
        <f t="shared" si="82"/>
        <v>0</v>
      </c>
      <c r="V140" s="38">
        <f t="shared" si="83"/>
        <v>0</v>
      </c>
      <c r="W140" s="38">
        <f t="shared" si="84"/>
        <v>0</v>
      </c>
      <c r="X140" s="87">
        <f t="shared" si="85"/>
        <v>0</v>
      </c>
      <c r="Y140" s="69"/>
      <c r="Z140" s="38">
        <f t="shared" si="86"/>
        <v>0</v>
      </c>
      <c r="AA140" s="38">
        <f t="shared" si="87"/>
        <v>0</v>
      </c>
      <c r="AB140" s="38">
        <f t="shared" si="88"/>
        <v>0</v>
      </c>
      <c r="AC140" s="87">
        <f t="shared" si="89"/>
        <v>0</v>
      </c>
      <c r="AD140" s="69"/>
      <c r="AE140" s="38">
        <f t="shared" si="90"/>
        <v>0</v>
      </c>
      <c r="AF140" s="38">
        <f t="shared" si="91"/>
        <v>0</v>
      </c>
      <c r="AG140" s="38">
        <f t="shared" si="92"/>
        <v>0</v>
      </c>
      <c r="AH140" s="87">
        <f t="shared" si="93"/>
        <v>0</v>
      </c>
      <c r="AI140" s="69"/>
      <c r="AJ140" s="39">
        <f t="shared" si="94"/>
        <v>0</v>
      </c>
      <c r="AK140" s="106"/>
      <c r="AL140" s="91"/>
      <c r="AM140" s="107"/>
      <c r="AN140" s="106"/>
      <c r="AO140" s="91"/>
      <c r="AP140" s="107"/>
      <c r="AQ140" s="106"/>
      <c r="AR140" s="91"/>
      <c r="AS140" s="107"/>
      <c r="AT140" s="106"/>
      <c r="AU140" s="91"/>
      <c r="AV140" s="107"/>
      <c r="AW140" s="106"/>
      <c r="AX140" s="107"/>
      <c r="AY140" s="106"/>
      <c r="AZ140" s="107"/>
      <c r="BA140" s="108"/>
      <c r="BB140" s="106"/>
      <c r="BC140" s="91"/>
      <c r="BD140" s="91"/>
      <c r="BE140" s="91"/>
      <c r="BF140" s="107"/>
      <c r="BG140" s="70"/>
      <c r="BH140" s="61"/>
      <c r="BI140" s="38">
        <f xml:space="preserve">
(P140*(2/3))+
(X140*(1/3))+
(AC140)+
(AH140)+
((AJ140)/(AZ140+'FEDERAL RATES (HIDDEN)'!$C$20))</f>
        <v>0</v>
      </c>
      <c r="BJ140" s="65"/>
      <c r="BK140" s="63">
        <f t="shared" si="72"/>
        <v>0</v>
      </c>
      <c r="BL140" s="88" t="str">
        <f>IF(AND(BH140="CONVENTIONAL",$BI140&gt;='MPLH COMPS'!$B$3,$BI140&lt;='MPLH COMPS'!$C$3),'MPLH COMPS'!$D$3&amp;" - "&amp;'MPLH COMPS'!$E$3,
IF(AND(BH140="CONVENTIONAL",$BI140&gt;='MPLH COMPS'!$B$4,$BI140&lt;='MPLH COMPS'!$C$4),'MPLH COMPS'!$D$4&amp;" - "&amp;'MPLH COMPS'!$E$4,
IF(AND(BH140="CONVENTIONAL",$BI140&gt;='MPLH COMPS'!$B$5,$BI140&lt;='MPLH COMPS'!$C$5),'MPLH COMPS'!$D$5&amp;" - "&amp;'MPLH COMPS'!$E$5,
IF(AND(BH140="CONVENTIONAL",$BI140&gt;='MPLH COMPS'!$B$6,$BI140&lt;='MPLH COMPS'!$C$6),'MPLH COMPS'!$D$6&amp;" - "&amp;'MPLH COMPS'!$E$6,
IF(AND(BH140="CONVENTIONAL",$BI140&gt;='MPLH COMPS'!$B$7,$BI140&lt;='MPLH COMPS'!$C$7),'MPLH COMPS'!$D$7&amp;" - "&amp;'MPLH COMPS'!$E$7,
IF(AND(BH140="CONVENTIONAL",$BI140&gt;='MPLH COMPS'!$B$8,$BI140&lt;='MPLH COMPS'!$C$8),'MPLH COMPS'!$D$8&amp;" - "&amp;'MPLH COMPS'!$E$8,
IF(AND(BH140="CONVENTIONAL",$BI140&gt;='MPLH COMPS'!$B$9,$BI140&lt;='MPLH COMPS'!$C$9),'MPLH COMPS'!$D$9&amp;" - "&amp;'MPLH COMPS'!$E$9,
IF(AND(BH140="CONVENTIONAL",$BI140&gt;='MPLH COMPS'!$B$10,$BI140&lt;='MPLH COMPS'!$C$10),'MPLH COMPS'!$D$10&amp;" - "&amp;'MPLH COMPS'!$E$10,
IF(AND(BH140="CONVENTIONAL",$BI140&gt;='MPLH COMPS'!$B$11,$BI140&lt;='MPLH COMPS'!$C$11),'MPLH COMPS'!$D$11&amp;" - "&amp;'MPLH COMPS'!$E$11,
IF(AND(BH140="CONVENTIONAL",$BI140&gt;='MPLH COMPS'!$B$12,$BI140&lt;='MPLH COMPS'!$C$12),'MPLH COMPS'!$D$12&amp;" - "&amp;'MPLH COMPS'!$E$12,
IF(AND(BH140="CONVENTIONAL",$BI140&gt;='MPLH COMPS'!$B$13,$BI140&lt;='MPLH COMPS'!$C$13),'MPLH COMPS'!$D$13&amp;" - "&amp;'MPLH COMPS'!$E$13,
IF(AND(BH140="CONVENIENCE",$BI140&gt;='MPLH COMPS'!$B$3,$BI140&lt;='MPLH COMPS'!$C$3),'MPLH COMPS'!$F$3&amp;" - "&amp;'MPLH COMPS'!$G$3,
IF(AND(BH140="CONVENIENCE",$BI140&gt;='MPLH COMPS'!$B$4,$BI140&lt;='MPLH COMPS'!$C$4),'MPLH COMPS'!$F$4&amp;" - "&amp;'MPLH COMPS'!$G$4,
IF(AND(BH140="CONVENIENCE",$BI140&gt;='MPLH COMPS'!$B$5,$BI140&lt;='MPLH COMPS'!$C$5),'MPLH COMPS'!$F$5&amp;" - "&amp;'MPLH COMPS'!$G$5,
IF(AND(BH140="CONVENIENCE",$BI140&gt;='MPLH COMPS'!$B$6,$BI140&lt;='MPLH COMPS'!$C$6),'MPLH COMPS'!$F$6&amp;" - "&amp;'MPLH COMPS'!$G$6,
IF(AND(BH140="CONVENIENCE",$BI140&gt;='MPLH COMPS'!$B$7,$BI140&lt;='MPLH COMPS'!$C$7),'MPLH COMPS'!$F$7&amp;" - "&amp;'MPLH COMPS'!$G$7,
IF(AND(BH140="CONVENIENCE",$BI140&gt;='MPLH COMPS'!$B$8,$BI140&lt;='MPLH COMPS'!$C$8),'MPLH COMPS'!$F$8&amp;" - "&amp;'MPLH COMPS'!$G$8,
IF(AND(BH140="CONVENIENCE",$BI140&gt;='MPLH COMPS'!$B$9,$BI140&lt;='MPLH COMPS'!$C$9),'MPLH COMPS'!$F$9&amp;" - "&amp;'MPLH COMPS'!$G$9,
IF(AND(BH140="CONVENIENCE",$BI140&gt;='MPLH COMPS'!$B$10,$BI140&lt;='MPLH COMPS'!$C$10),'MPLH COMPS'!$F$10&amp;" - "&amp;'MPLH COMPS'!$G$10,
IF(AND(BH140="CONVENIENCE",$BI140&gt;='MPLH COMPS'!$B$11,$BI140&lt;='MPLH COMPS'!$C$11),'MPLH COMPS'!$F$11&amp;" - "&amp;'MPLH COMPS'!$G$11,
IF(AND(BH140="CONVENIENCE",$BI140&gt;='MPLH COMPS'!$B$12,$BI140&lt;='MPLH COMPS'!$C$12),'MPLH COMPS'!$F$12&amp;" - "&amp;'MPLH COMPS'!$G$12,
IF(AND(BH140="CONVENIENCE",$BI140&gt;='MPLH COMPS'!$B$13,$BI140&lt;='MPLH COMPS'!$C$13),'MPLH COMPS'!$F$13&amp;" - "&amp;'MPLH COMPS'!$G$13,
""))))))))))))))))))))))</f>
        <v/>
      </c>
      <c r="BM140" s="31"/>
      <c r="BN140" s="113"/>
      <c r="BO140" s="115">
        <f t="shared" si="95"/>
        <v>0</v>
      </c>
      <c r="BP140" s="117">
        <f t="shared" si="96"/>
        <v>0</v>
      </c>
      <c r="BQ140" s="117">
        <f t="shared" si="97"/>
        <v>0</v>
      </c>
      <c r="BR140" s="116">
        <f t="shared" si="98"/>
        <v>0</v>
      </c>
      <c r="BS140" s="115">
        <f t="shared" si="99"/>
        <v>0</v>
      </c>
      <c r="BT140" s="117">
        <f t="shared" si="100"/>
        <v>0</v>
      </c>
      <c r="BU140" s="116">
        <f t="shared" si="101"/>
        <v>0</v>
      </c>
      <c r="BV140" s="115">
        <f t="shared" si="102"/>
        <v>0</v>
      </c>
      <c r="BW140" s="117">
        <f t="shared" si="103"/>
        <v>0</v>
      </c>
      <c r="BX140" s="116">
        <f t="shared" si="69"/>
        <v>0</v>
      </c>
      <c r="BY140" s="118">
        <f t="shared" si="73"/>
        <v>0</v>
      </c>
    </row>
    <row r="141" spans="1:77" ht="20.75" customHeight="1" x14ac:dyDescent="0.2">
      <c r="A141" s="74" t="s">
        <v>211</v>
      </c>
      <c r="B141" s="120" t="b">
        <v>0</v>
      </c>
      <c r="C141" s="75"/>
      <c r="D141" s="159">
        <f t="shared" si="70"/>
        <v>0</v>
      </c>
      <c r="E141" s="96"/>
      <c r="F141" s="76"/>
      <c r="G141" s="77"/>
      <c r="H141" s="77"/>
      <c r="I141" s="39">
        <f t="shared" si="71"/>
        <v>0</v>
      </c>
      <c r="J141" s="98">
        <f>IF($F141=0,0,IF($B141=FALSE,ROUND($F141/$I141,4),
IF(AND($B141=TRUE,C141=0,ROUND($F141/$I141,4)&gt;=0.4),MIN(1,ROUND(($F141/$I141)*'FEDERAL RATES (HIDDEN)'!$C$2,4)),
IF(AND($B141=TRUE,C141=0,ROUND($F141/$I141,4)&lt;0.4),ROUND($F141/$I141,4),
IF(ROUND((SUMIFS($F:$F,$B:$B,TRUE,$C:$C,$C141)/SUMIFS($I:$I,$B:$B,TRUE,$C:$C,$C141)),4)&gt;=0.4,
MIN(1,ROUND((SUMIFS($F:$F,$B:$B,TRUE,$C:$C,$C141)/SUMIFS($I:$I,$B:$B,TRUE,$C:$C,$C141))*'FEDERAL RATES (HIDDEN)'!$C$2,4)),
ROUND((SUMIFS($F:$F,$B:$B,TRUE,$C:$C,$C141)/SUMIFS($I:$I,$B:$B,TRUE,$C:$C,$C141)),4))))))</f>
        <v>0</v>
      </c>
      <c r="K141" s="89">
        <f t="shared" si="76"/>
        <v>0</v>
      </c>
      <c r="L141" s="99">
        <f t="shared" si="77"/>
        <v>0</v>
      </c>
      <c r="M141" s="68">
        <v>1</v>
      </c>
      <c r="N141" s="87">
        <f t="shared" si="75"/>
        <v>0</v>
      </c>
      <c r="O141" s="68"/>
      <c r="P141" s="38">
        <f t="shared" si="78"/>
        <v>0</v>
      </c>
      <c r="Q141" s="38">
        <f t="shared" si="79"/>
        <v>0</v>
      </c>
      <c r="R141" s="38">
        <f t="shared" si="80"/>
        <v>0</v>
      </c>
      <c r="S141" s="87">
        <f t="shared" si="81"/>
        <v>0</v>
      </c>
      <c r="T141" s="69"/>
      <c r="U141" s="38">
        <f t="shared" si="82"/>
        <v>0</v>
      </c>
      <c r="V141" s="38">
        <f t="shared" si="83"/>
        <v>0</v>
      </c>
      <c r="W141" s="38">
        <f t="shared" si="84"/>
        <v>0</v>
      </c>
      <c r="X141" s="87">
        <f t="shared" si="85"/>
        <v>0</v>
      </c>
      <c r="Y141" s="69"/>
      <c r="Z141" s="38">
        <f t="shared" si="86"/>
        <v>0</v>
      </c>
      <c r="AA141" s="38">
        <f t="shared" si="87"/>
        <v>0</v>
      </c>
      <c r="AB141" s="38">
        <f t="shared" si="88"/>
        <v>0</v>
      </c>
      <c r="AC141" s="87">
        <f t="shared" si="89"/>
        <v>0</v>
      </c>
      <c r="AD141" s="69"/>
      <c r="AE141" s="38">
        <f t="shared" si="90"/>
        <v>0</v>
      </c>
      <c r="AF141" s="38">
        <f t="shared" si="91"/>
        <v>0</v>
      </c>
      <c r="AG141" s="38">
        <f t="shared" si="92"/>
        <v>0</v>
      </c>
      <c r="AH141" s="87">
        <f t="shared" si="93"/>
        <v>0</v>
      </c>
      <c r="AI141" s="69"/>
      <c r="AJ141" s="39">
        <f t="shared" si="94"/>
        <v>0</v>
      </c>
      <c r="AK141" s="106"/>
      <c r="AL141" s="91"/>
      <c r="AM141" s="107"/>
      <c r="AN141" s="106"/>
      <c r="AO141" s="91"/>
      <c r="AP141" s="107"/>
      <c r="AQ141" s="106"/>
      <c r="AR141" s="91"/>
      <c r="AS141" s="107"/>
      <c r="AT141" s="106"/>
      <c r="AU141" s="91"/>
      <c r="AV141" s="107"/>
      <c r="AW141" s="106"/>
      <c r="AX141" s="107"/>
      <c r="AY141" s="106"/>
      <c r="AZ141" s="107"/>
      <c r="BA141" s="108"/>
      <c r="BB141" s="106"/>
      <c r="BC141" s="91"/>
      <c r="BD141" s="91"/>
      <c r="BE141" s="91"/>
      <c r="BF141" s="107"/>
      <c r="BG141" s="70"/>
      <c r="BH141" s="61"/>
      <c r="BI141" s="38">
        <f xml:space="preserve">
(P141*(2/3))+
(X141*(1/3))+
(AC141)+
(AH141)+
((AJ141)/(AZ141+'FEDERAL RATES (HIDDEN)'!$C$20))</f>
        <v>0</v>
      </c>
      <c r="BJ141" s="65"/>
      <c r="BK141" s="63">
        <f t="shared" si="72"/>
        <v>0</v>
      </c>
      <c r="BL141" s="88" t="str">
        <f>IF(AND(BH141="CONVENTIONAL",$BI141&gt;='MPLH COMPS'!$B$3,$BI141&lt;='MPLH COMPS'!$C$3),'MPLH COMPS'!$D$3&amp;" - "&amp;'MPLH COMPS'!$E$3,
IF(AND(BH141="CONVENTIONAL",$BI141&gt;='MPLH COMPS'!$B$4,$BI141&lt;='MPLH COMPS'!$C$4),'MPLH COMPS'!$D$4&amp;" - "&amp;'MPLH COMPS'!$E$4,
IF(AND(BH141="CONVENTIONAL",$BI141&gt;='MPLH COMPS'!$B$5,$BI141&lt;='MPLH COMPS'!$C$5),'MPLH COMPS'!$D$5&amp;" - "&amp;'MPLH COMPS'!$E$5,
IF(AND(BH141="CONVENTIONAL",$BI141&gt;='MPLH COMPS'!$B$6,$BI141&lt;='MPLH COMPS'!$C$6),'MPLH COMPS'!$D$6&amp;" - "&amp;'MPLH COMPS'!$E$6,
IF(AND(BH141="CONVENTIONAL",$BI141&gt;='MPLH COMPS'!$B$7,$BI141&lt;='MPLH COMPS'!$C$7),'MPLH COMPS'!$D$7&amp;" - "&amp;'MPLH COMPS'!$E$7,
IF(AND(BH141="CONVENTIONAL",$BI141&gt;='MPLH COMPS'!$B$8,$BI141&lt;='MPLH COMPS'!$C$8),'MPLH COMPS'!$D$8&amp;" - "&amp;'MPLH COMPS'!$E$8,
IF(AND(BH141="CONVENTIONAL",$BI141&gt;='MPLH COMPS'!$B$9,$BI141&lt;='MPLH COMPS'!$C$9),'MPLH COMPS'!$D$9&amp;" - "&amp;'MPLH COMPS'!$E$9,
IF(AND(BH141="CONVENTIONAL",$BI141&gt;='MPLH COMPS'!$B$10,$BI141&lt;='MPLH COMPS'!$C$10),'MPLH COMPS'!$D$10&amp;" - "&amp;'MPLH COMPS'!$E$10,
IF(AND(BH141="CONVENTIONAL",$BI141&gt;='MPLH COMPS'!$B$11,$BI141&lt;='MPLH COMPS'!$C$11),'MPLH COMPS'!$D$11&amp;" - "&amp;'MPLH COMPS'!$E$11,
IF(AND(BH141="CONVENTIONAL",$BI141&gt;='MPLH COMPS'!$B$12,$BI141&lt;='MPLH COMPS'!$C$12),'MPLH COMPS'!$D$12&amp;" - "&amp;'MPLH COMPS'!$E$12,
IF(AND(BH141="CONVENTIONAL",$BI141&gt;='MPLH COMPS'!$B$13,$BI141&lt;='MPLH COMPS'!$C$13),'MPLH COMPS'!$D$13&amp;" - "&amp;'MPLH COMPS'!$E$13,
IF(AND(BH141="CONVENIENCE",$BI141&gt;='MPLH COMPS'!$B$3,$BI141&lt;='MPLH COMPS'!$C$3),'MPLH COMPS'!$F$3&amp;" - "&amp;'MPLH COMPS'!$G$3,
IF(AND(BH141="CONVENIENCE",$BI141&gt;='MPLH COMPS'!$B$4,$BI141&lt;='MPLH COMPS'!$C$4),'MPLH COMPS'!$F$4&amp;" - "&amp;'MPLH COMPS'!$G$4,
IF(AND(BH141="CONVENIENCE",$BI141&gt;='MPLH COMPS'!$B$5,$BI141&lt;='MPLH COMPS'!$C$5),'MPLH COMPS'!$F$5&amp;" - "&amp;'MPLH COMPS'!$G$5,
IF(AND(BH141="CONVENIENCE",$BI141&gt;='MPLH COMPS'!$B$6,$BI141&lt;='MPLH COMPS'!$C$6),'MPLH COMPS'!$F$6&amp;" - "&amp;'MPLH COMPS'!$G$6,
IF(AND(BH141="CONVENIENCE",$BI141&gt;='MPLH COMPS'!$B$7,$BI141&lt;='MPLH COMPS'!$C$7),'MPLH COMPS'!$F$7&amp;" - "&amp;'MPLH COMPS'!$G$7,
IF(AND(BH141="CONVENIENCE",$BI141&gt;='MPLH COMPS'!$B$8,$BI141&lt;='MPLH COMPS'!$C$8),'MPLH COMPS'!$F$8&amp;" - "&amp;'MPLH COMPS'!$G$8,
IF(AND(BH141="CONVENIENCE",$BI141&gt;='MPLH COMPS'!$B$9,$BI141&lt;='MPLH COMPS'!$C$9),'MPLH COMPS'!$F$9&amp;" - "&amp;'MPLH COMPS'!$G$9,
IF(AND(BH141="CONVENIENCE",$BI141&gt;='MPLH COMPS'!$B$10,$BI141&lt;='MPLH COMPS'!$C$10),'MPLH COMPS'!$F$10&amp;" - "&amp;'MPLH COMPS'!$G$10,
IF(AND(BH141="CONVENIENCE",$BI141&gt;='MPLH COMPS'!$B$11,$BI141&lt;='MPLH COMPS'!$C$11),'MPLH COMPS'!$F$11&amp;" - "&amp;'MPLH COMPS'!$G$11,
IF(AND(BH141="CONVENIENCE",$BI141&gt;='MPLH COMPS'!$B$12,$BI141&lt;='MPLH COMPS'!$C$12),'MPLH COMPS'!$F$12&amp;" - "&amp;'MPLH COMPS'!$G$12,
IF(AND(BH141="CONVENIENCE",$BI141&gt;='MPLH COMPS'!$B$13,$BI141&lt;='MPLH COMPS'!$C$13),'MPLH COMPS'!$F$13&amp;" - "&amp;'MPLH COMPS'!$G$13,
""))))))))))))))))))))))</f>
        <v/>
      </c>
      <c r="BM141" s="31"/>
      <c r="BN141" s="113"/>
      <c r="BO141" s="115">
        <f t="shared" si="95"/>
        <v>0</v>
      </c>
      <c r="BP141" s="117">
        <f t="shared" si="96"/>
        <v>0</v>
      </c>
      <c r="BQ141" s="117">
        <f t="shared" si="97"/>
        <v>0</v>
      </c>
      <c r="BR141" s="116">
        <f t="shared" si="98"/>
        <v>0</v>
      </c>
      <c r="BS141" s="115">
        <f t="shared" si="99"/>
        <v>0</v>
      </c>
      <c r="BT141" s="117">
        <f t="shared" si="100"/>
        <v>0</v>
      </c>
      <c r="BU141" s="116">
        <f t="shared" si="101"/>
        <v>0</v>
      </c>
      <c r="BV141" s="115">
        <f t="shared" si="102"/>
        <v>0</v>
      </c>
      <c r="BW141" s="117">
        <f t="shared" si="103"/>
        <v>0</v>
      </c>
      <c r="BX141" s="116">
        <f t="shared" ref="BX141:BX203" si="104">BV141+BW141</f>
        <v>0</v>
      </c>
      <c r="BY141" s="118">
        <f t="shared" si="73"/>
        <v>0</v>
      </c>
    </row>
    <row r="142" spans="1:77" ht="20.75" customHeight="1" x14ac:dyDescent="0.2">
      <c r="A142" s="74" t="s">
        <v>212</v>
      </c>
      <c r="B142" s="120" t="b">
        <v>0</v>
      </c>
      <c r="C142" s="75"/>
      <c r="D142" s="159">
        <f t="shared" si="70"/>
        <v>0</v>
      </c>
      <c r="E142" s="96"/>
      <c r="F142" s="76"/>
      <c r="G142" s="77"/>
      <c r="H142" s="77"/>
      <c r="I142" s="39">
        <f t="shared" si="71"/>
        <v>0</v>
      </c>
      <c r="J142" s="98">
        <f>IF($F142=0,0,IF($B142=FALSE,ROUND($F142/$I142,4),
IF(AND($B142=TRUE,C142=0,ROUND($F142/$I142,4)&gt;=0.4),MIN(1,ROUND(($F142/$I142)*'FEDERAL RATES (HIDDEN)'!$C$2,4)),
IF(AND($B142=TRUE,C142=0,ROUND($F142/$I142,4)&lt;0.4),ROUND($F142/$I142,4),
IF(ROUND((SUMIFS($F:$F,$B:$B,TRUE,$C:$C,$C142)/SUMIFS($I:$I,$B:$B,TRUE,$C:$C,$C142)),4)&gt;=0.4,
MIN(1,ROUND((SUMIFS($F:$F,$B:$B,TRUE,$C:$C,$C142)/SUMIFS($I:$I,$B:$B,TRUE,$C:$C,$C142))*'FEDERAL RATES (HIDDEN)'!$C$2,4)),
ROUND((SUMIFS($F:$F,$B:$B,TRUE,$C:$C,$C142)/SUMIFS($I:$I,$B:$B,TRUE,$C:$C,$C142)),4))))))</f>
        <v>0</v>
      </c>
      <c r="K142" s="89">
        <f t="shared" si="76"/>
        <v>0</v>
      </c>
      <c r="L142" s="99">
        <f t="shared" si="77"/>
        <v>0</v>
      </c>
      <c r="M142" s="68">
        <v>1</v>
      </c>
      <c r="N142" s="87">
        <f t="shared" si="75"/>
        <v>0</v>
      </c>
      <c r="O142" s="68"/>
      <c r="P142" s="38">
        <f t="shared" si="78"/>
        <v>0</v>
      </c>
      <c r="Q142" s="38">
        <f t="shared" si="79"/>
        <v>0</v>
      </c>
      <c r="R142" s="38">
        <f t="shared" si="80"/>
        <v>0</v>
      </c>
      <c r="S142" s="87">
        <f t="shared" si="81"/>
        <v>0</v>
      </c>
      <c r="T142" s="69"/>
      <c r="U142" s="38">
        <f t="shared" si="82"/>
        <v>0</v>
      </c>
      <c r="V142" s="38">
        <f t="shared" si="83"/>
        <v>0</v>
      </c>
      <c r="W142" s="38">
        <f t="shared" si="84"/>
        <v>0</v>
      </c>
      <c r="X142" s="87">
        <f t="shared" si="85"/>
        <v>0</v>
      </c>
      <c r="Y142" s="69"/>
      <c r="Z142" s="38">
        <f t="shared" si="86"/>
        <v>0</v>
      </c>
      <c r="AA142" s="38">
        <f t="shared" si="87"/>
        <v>0</v>
      </c>
      <c r="AB142" s="38">
        <f t="shared" si="88"/>
        <v>0</v>
      </c>
      <c r="AC142" s="87">
        <f t="shared" si="89"/>
        <v>0</v>
      </c>
      <c r="AD142" s="69"/>
      <c r="AE142" s="38">
        <f t="shared" si="90"/>
        <v>0</v>
      </c>
      <c r="AF142" s="38">
        <f t="shared" si="91"/>
        <v>0</v>
      </c>
      <c r="AG142" s="38">
        <f t="shared" si="92"/>
        <v>0</v>
      </c>
      <c r="AH142" s="87">
        <f t="shared" si="93"/>
        <v>0</v>
      </c>
      <c r="AI142" s="69"/>
      <c r="AJ142" s="39">
        <f t="shared" si="94"/>
        <v>0</v>
      </c>
      <c r="AK142" s="106"/>
      <c r="AL142" s="91"/>
      <c r="AM142" s="107"/>
      <c r="AN142" s="106"/>
      <c r="AO142" s="91"/>
      <c r="AP142" s="107"/>
      <c r="AQ142" s="106"/>
      <c r="AR142" s="91"/>
      <c r="AS142" s="107"/>
      <c r="AT142" s="106"/>
      <c r="AU142" s="91"/>
      <c r="AV142" s="107"/>
      <c r="AW142" s="106"/>
      <c r="AX142" s="107"/>
      <c r="AY142" s="106"/>
      <c r="AZ142" s="107"/>
      <c r="BA142" s="108"/>
      <c r="BB142" s="106"/>
      <c r="BC142" s="91"/>
      <c r="BD142" s="91"/>
      <c r="BE142" s="91"/>
      <c r="BF142" s="107"/>
      <c r="BG142" s="70"/>
      <c r="BH142" s="61"/>
      <c r="BI142" s="38">
        <f xml:space="preserve">
(P142*(2/3))+
(X142*(1/3))+
(AC142)+
(AH142)+
((AJ142)/(AZ142+'FEDERAL RATES (HIDDEN)'!$C$20))</f>
        <v>0</v>
      </c>
      <c r="BJ142" s="65"/>
      <c r="BK142" s="63">
        <f t="shared" si="72"/>
        <v>0</v>
      </c>
      <c r="BL142" s="88" t="str">
        <f>IF(AND(BH142="CONVENTIONAL",$BI142&gt;='MPLH COMPS'!$B$3,$BI142&lt;='MPLH COMPS'!$C$3),'MPLH COMPS'!$D$3&amp;" - "&amp;'MPLH COMPS'!$E$3,
IF(AND(BH142="CONVENTIONAL",$BI142&gt;='MPLH COMPS'!$B$4,$BI142&lt;='MPLH COMPS'!$C$4),'MPLH COMPS'!$D$4&amp;" - "&amp;'MPLH COMPS'!$E$4,
IF(AND(BH142="CONVENTIONAL",$BI142&gt;='MPLH COMPS'!$B$5,$BI142&lt;='MPLH COMPS'!$C$5),'MPLH COMPS'!$D$5&amp;" - "&amp;'MPLH COMPS'!$E$5,
IF(AND(BH142="CONVENTIONAL",$BI142&gt;='MPLH COMPS'!$B$6,$BI142&lt;='MPLH COMPS'!$C$6),'MPLH COMPS'!$D$6&amp;" - "&amp;'MPLH COMPS'!$E$6,
IF(AND(BH142="CONVENTIONAL",$BI142&gt;='MPLH COMPS'!$B$7,$BI142&lt;='MPLH COMPS'!$C$7),'MPLH COMPS'!$D$7&amp;" - "&amp;'MPLH COMPS'!$E$7,
IF(AND(BH142="CONVENTIONAL",$BI142&gt;='MPLH COMPS'!$B$8,$BI142&lt;='MPLH COMPS'!$C$8),'MPLH COMPS'!$D$8&amp;" - "&amp;'MPLH COMPS'!$E$8,
IF(AND(BH142="CONVENTIONAL",$BI142&gt;='MPLH COMPS'!$B$9,$BI142&lt;='MPLH COMPS'!$C$9),'MPLH COMPS'!$D$9&amp;" - "&amp;'MPLH COMPS'!$E$9,
IF(AND(BH142="CONVENTIONAL",$BI142&gt;='MPLH COMPS'!$B$10,$BI142&lt;='MPLH COMPS'!$C$10),'MPLH COMPS'!$D$10&amp;" - "&amp;'MPLH COMPS'!$E$10,
IF(AND(BH142="CONVENTIONAL",$BI142&gt;='MPLH COMPS'!$B$11,$BI142&lt;='MPLH COMPS'!$C$11),'MPLH COMPS'!$D$11&amp;" - "&amp;'MPLH COMPS'!$E$11,
IF(AND(BH142="CONVENTIONAL",$BI142&gt;='MPLH COMPS'!$B$12,$BI142&lt;='MPLH COMPS'!$C$12),'MPLH COMPS'!$D$12&amp;" - "&amp;'MPLH COMPS'!$E$12,
IF(AND(BH142="CONVENTIONAL",$BI142&gt;='MPLH COMPS'!$B$13,$BI142&lt;='MPLH COMPS'!$C$13),'MPLH COMPS'!$D$13&amp;" - "&amp;'MPLH COMPS'!$E$13,
IF(AND(BH142="CONVENIENCE",$BI142&gt;='MPLH COMPS'!$B$3,$BI142&lt;='MPLH COMPS'!$C$3),'MPLH COMPS'!$F$3&amp;" - "&amp;'MPLH COMPS'!$G$3,
IF(AND(BH142="CONVENIENCE",$BI142&gt;='MPLH COMPS'!$B$4,$BI142&lt;='MPLH COMPS'!$C$4),'MPLH COMPS'!$F$4&amp;" - "&amp;'MPLH COMPS'!$G$4,
IF(AND(BH142="CONVENIENCE",$BI142&gt;='MPLH COMPS'!$B$5,$BI142&lt;='MPLH COMPS'!$C$5),'MPLH COMPS'!$F$5&amp;" - "&amp;'MPLH COMPS'!$G$5,
IF(AND(BH142="CONVENIENCE",$BI142&gt;='MPLH COMPS'!$B$6,$BI142&lt;='MPLH COMPS'!$C$6),'MPLH COMPS'!$F$6&amp;" - "&amp;'MPLH COMPS'!$G$6,
IF(AND(BH142="CONVENIENCE",$BI142&gt;='MPLH COMPS'!$B$7,$BI142&lt;='MPLH COMPS'!$C$7),'MPLH COMPS'!$F$7&amp;" - "&amp;'MPLH COMPS'!$G$7,
IF(AND(BH142="CONVENIENCE",$BI142&gt;='MPLH COMPS'!$B$8,$BI142&lt;='MPLH COMPS'!$C$8),'MPLH COMPS'!$F$8&amp;" - "&amp;'MPLH COMPS'!$G$8,
IF(AND(BH142="CONVENIENCE",$BI142&gt;='MPLH COMPS'!$B$9,$BI142&lt;='MPLH COMPS'!$C$9),'MPLH COMPS'!$F$9&amp;" - "&amp;'MPLH COMPS'!$G$9,
IF(AND(BH142="CONVENIENCE",$BI142&gt;='MPLH COMPS'!$B$10,$BI142&lt;='MPLH COMPS'!$C$10),'MPLH COMPS'!$F$10&amp;" - "&amp;'MPLH COMPS'!$G$10,
IF(AND(BH142="CONVENIENCE",$BI142&gt;='MPLH COMPS'!$B$11,$BI142&lt;='MPLH COMPS'!$C$11),'MPLH COMPS'!$F$11&amp;" - "&amp;'MPLH COMPS'!$G$11,
IF(AND(BH142="CONVENIENCE",$BI142&gt;='MPLH COMPS'!$B$12,$BI142&lt;='MPLH COMPS'!$C$12),'MPLH COMPS'!$F$12&amp;" - "&amp;'MPLH COMPS'!$G$12,
IF(AND(BH142="CONVENIENCE",$BI142&gt;='MPLH COMPS'!$B$13,$BI142&lt;='MPLH COMPS'!$C$13),'MPLH COMPS'!$F$13&amp;" - "&amp;'MPLH COMPS'!$G$13,
""))))))))))))))))))))))</f>
        <v/>
      </c>
      <c r="BM142" s="31"/>
      <c r="BN142" s="113"/>
      <c r="BO142" s="115">
        <f t="shared" si="95"/>
        <v>0</v>
      </c>
      <c r="BP142" s="117">
        <f t="shared" si="96"/>
        <v>0</v>
      </c>
      <c r="BQ142" s="117">
        <f t="shared" si="97"/>
        <v>0</v>
      </c>
      <c r="BR142" s="116">
        <f t="shared" si="98"/>
        <v>0</v>
      </c>
      <c r="BS142" s="115">
        <f t="shared" si="99"/>
        <v>0</v>
      </c>
      <c r="BT142" s="117">
        <f t="shared" si="100"/>
        <v>0</v>
      </c>
      <c r="BU142" s="116">
        <f t="shared" si="101"/>
        <v>0</v>
      </c>
      <c r="BV142" s="115">
        <f t="shared" si="102"/>
        <v>0</v>
      </c>
      <c r="BW142" s="117">
        <f t="shared" si="103"/>
        <v>0</v>
      </c>
      <c r="BX142" s="116">
        <f t="shared" si="104"/>
        <v>0</v>
      </c>
      <c r="BY142" s="118">
        <f t="shared" si="73"/>
        <v>0</v>
      </c>
    </row>
    <row r="143" spans="1:77" ht="20.75" customHeight="1" x14ac:dyDescent="0.2">
      <c r="A143" s="74" t="s">
        <v>213</v>
      </c>
      <c r="B143" s="120" t="b">
        <v>0</v>
      </c>
      <c r="C143" s="75"/>
      <c r="D143" s="159">
        <f t="shared" si="70"/>
        <v>0</v>
      </c>
      <c r="E143" s="96"/>
      <c r="F143" s="76"/>
      <c r="G143" s="77"/>
      <c r="H143" s="77"/>
      <c r="I143" s="39">
        <f t="shared" si="71"/>
        <v>0</v>
      </c>
      <c r="J143" s="98">
        <f>IF($F143=0,0,IF($B143=FALSE,ROUND($F143/$I143,4),
IF(AND($B143=TRUE,C143=0,ROUND($F143/$I143,4)&gt;=0.4),MIN(1,ROUND(($F143/$I143)*'FEDERAL RATES (HIDDEN)'!$C$2,4)),
IF(AND($B143=TRUE,C143=0,ROUND($F143/$I143,4)&lt;0.4),ROUND($F143/$I143,4),
IF(ROUND((SUMIFS($F:$F,$B:$B,TRUE,$C:$C,$C143)/SUMIFS($I:$I,$B:$B,TRUE,$C:$C,$C143)),4)&gt;=0.4,
MIN(1,ROUND((SUMIFS($F:$F,$B:$B,TRUE,$C:$C,$C143)/SUMIFS($I:$I,$B:$B,TRUE,$C:$C,$C143))*'FEDERAL RATES (HIDDEN)'!$C$2,4)),
ROUND((SUMIFS($F:$F,$B:$B,TRUE,$C:$C,$C143)/SUMIFS($I:$I,$B:$B,TRUE,$C:$C,$C143)),4))))))</f>
        <v>0</v>
      </c>
      <c r="K143" s="89">
        <f t="shared" si="76"/>
        <v>0</v>
      </c>
      <c r="L143" s="99">
        <f t="shared" si="77"/>
        <v>0</v>
      </c>
      <c r="M143" s="68">
        <v>1</v>
      </c>
      <c r="N143" s="87">
        <f t="shared" si="75"/>
        <v>0</v>
      </c>
      <c r="O143" s="68"/>
      <c r="P143" s="38">
        <f t="shared" si="78"/>
        <v>0</v>
      </c>
      <c r="Q143" s="38">
        <f t="shared" si="79"/>
        <v>0</v>
      </c>
      <c r="R143" s="38">
        <f t="shared" si="80"/>
        <v>0</v>
      </c>
      <c r="S143" s="87">
        <f t="shared" si="81"/>
        <v>0</v>
      </c>
      <c r="T143" s="69"/>
      <c r="U143" s="38">
        <f t="shared" si="82"/>
        <v>0</v>
      </c>
      <c r="V143" s="38">
        <f t="shared" si="83"/>
        <v>0</v>
      </c>
      <c r="W143" s="38">
        <f t="shared" si="84"/>
        <v>0</v>
      </c>
      <c r="X143" s="87">
        <f t="shared" si="85"/>
        <v>0</v>
      </c>
      <c r="Y143" s="69"/>
      <c r="Z143" s="38">
        <f t="shared" si="86"/>
        <v>0</v>
      </c>
      <c r="AA143" s="38">
        <f t="shared" si="87"/>
        <v>0</v>
      </c>
      <c r="AB143" s="38">
        <f t="shared" si="88"/>
        <v>0</v>
      </c>
      <c r="AC143" s="87">
        <f t="shared" si="89"/>
        <v>0</v>
      </c>
      <c r="AD143" s="69"/>
      <c r="AE143" s="38">
        <f t="shared" si="90"/>
        <v>0</v>
      </c>
      <c r="AF143" s="38">
        <f t="shared" si="91"/>
        <v>0</v>
      </c>
      <c r="AG143" s="38">
        <f t="shared" si="92"/>
        <v>0</v>
      </c>
      <c r="AH143" s="87">
        <f t="shared" si="93"/>
        <v>0</v>
      </c>
      <c r="AI143" s="69"/>
      <c r="AJ143" s="39">
        <f t="shared" si="94"/>
        <v>0</v>
      </c>
      <c r="AK143" s="106"/>
      <c r="AL143" s="91"/>
      <c r="AM143" s="107"/>
      <c r="AN143" s="106"/>
      <c r="AO143" s="91"/>
      <c r="AP143" s="107"/>
      <c r="AQ143" s="106"/>
      <c r="AR143" s="91"/>
      <c r="AS143" s="107"/>
      <c r="AT143" s="106"/>
      <c r="AU143" s="91"/>
      <c r="AV143" s="107"/>
      <c r="AW143" s="106"/>
      <c r="AX143" s="107"/>
      <c r="AY143" s="106"/>
      <c r="AZ143" s="107"/>
      <c r="BA143" s="108"/>
      <c r="BB143" s="106"/>
      <c r="BC143" s="91"/>
      <c r="BD143" s="91"/>
      <c r="BE143" s="91"/>
      <c r="BF143" s="107"/>
      <c r="BG143" s="70"/>
      <c r="BH143" s="61"/>
      <c r="BI143" s="38">
        <f xml:space="preserve">
(P143*(2/3))+
(X143*(1/3))+
(AC143)+
(AH143)+
((AJ143)/(AZ143+'FEDERAL RATES (HIDDEN)'!$C$20))</f>
        <v>0</v>
      </c>
      <c r="BJ143" s="65"/>
      <c r="BK143" s="63">
        <f t="shared" si="72"/>
        <v>0</v>
      </c>
      <c r="BL143" s="88" t="str">
        <f>IF(AND(BH143="CONVENTIONAL",$BI143&gt;='MPLH COMPS'!$B$3,$BI143&lt;='MPLH COMPS'!$C$3),'MPLH COMPS'!$D$3&amp;" - "&amp;'MPLH COMPS'!$E$3,
IF(AND(BH143="CONVENTIONAL",$BI143&gt;='MPLH COMPS'!$B$4,$BI143&lt;='MPLH COMPS'!$C$4),'MPLH COMPS'!$D$4&amp;" - "&amp;'MPLH COMPS'!$E$4,
IF(AND(BH143="CONVENTIONAL",$BI143&gt;='MPLH COMPS'!$B$5,$BI143&lt;='MPLH COMPS'!$C$5),'MPLH COMPS'!$D$5&amp;" - "&amp;'MPLH COMPS'!$E$5,
IF(AND(BH143="CONVENTIONAL",$BI143&gt;='MPLH COMPS'!$B$6,$BI143&lt;='MPLH COMPS'!$C$6),'MPLH COMPS'!$D$6&amp;" - "&amp;'MPLH COMPS'!$E$6,
IF(AND(BH143="CONVENTIONAL",$BI143&gt;='MPLH COMPS'!$B$7,$BI143&lt;='MPLH COMPS'!$C$7),'MPLH COMPS'!$D$7&amp;" - "&amp;'MPLH COMPS'!$E$7,
IF(AND(BH143="CONVENTIONAL",$BI143&gt;='MPLH COMPS'!$B$8,$BI143&lt;='MPLH COMPS'!$C$8),'MPLH COMPS'!$D$8&amp;" - "&amp;'MPLH COMPS'!$E$8,
IF(AND(BH143="CONVENTIONAL",$BI143&gt;='MPLH COMPS'!$B$9,$BI143&lt;='MPLH COMPS'!$C$9),'MPLH COMPS'!$D$9&amp;" - "&amp;'MPLH COMPS'!$E$9,
IF(AND(BH143="CONVENTIONAL",$BI143&gt;='MPLH COMPS'!$B$10,$BI143&lt;='MPLH COMPS'!$C$10),'MPLH COMPS'!$D$10&amp;" - "&amp;'MPLH COMPS'!$E$10,
IF(AND(BH143="CONVENTIONAL",$BI143&gt;='MPLH COMPS'!$B$11,$BI143&lt;='MPLH COMPS'!$C$11),'MPLH COMPS'!$D$11&amp;" - "&amp;'MPLH COMPS'!$E$11,
IF(AND(BH143="CONVENTIONAL",$BI143&gt;='MPLH COMPS'!$B$12,$BI143&lt;='MPLH COMPS'!$C$12),'MPLH COMPS'!$D$12&amp;" - "&amp;'MPLH COMPS'!$E$12,
IF(AND(BH143="CONVENTIONAL",$BI143&gt;='MPLH COMPS'!$B$13,$BI143&lt;='MPLH COMPS'!$C$13),'MPLH COMPS'!$D$13&amp;" - "&amp;'MPLH COMPS'!$E$13,
IF(AND(BH143="CONVENIENCE",$BI143&gt;='MPLH COMPS'!$B$3,$BI143&lt;='MPLH COMPS'!$C$3),'MPLH COMPS'!$F$3&amp;" - "&amp;'MPLH COMPS'!$G$3,
IF(AND(BH143="CONVENIENCE",$BI143&gt;='MPLH COMPS'!$B$4,$BI143&lt;='MPLH COMPS'!$C$4),'MPLH COMPS'!$F$4&amp;" - "&amp;'MPLH COMPS'!$G$4,
IF(AND(BH143="CONVENIENCE",$BI143&gt;='MPLH COMPS'!$B$5,$BI143&lt;='MPLH COMPS'!$C$5),'MPLH COMPS'!$F$5&amp;" - "&amp;'MPLH COMPS'!$G$5,
IF(AND(BH143="CONVENIENCE",$BI143&gt;='MPLH COMPS'!$B$6,$BI143&lt;='MPLH COMPS'!$C$6),'MPLH COMPS'!$F$6&amp;" - "&amp;'MPLH COMPS'!$G$6,
IF(AND(BH143="CONVENIENCE",$BI143&gt;='MPLH COMPS'!$B$7,$BI143&lt;='MPLH COMPS'!$C$7),'MPLH COMPS'!$F$7&amp;" - "&amp;'MPLH COMPS'!$G$7,
IF(AND(BH143="CONVENIENCE",$BI143&gt;='MPLH COMPS'!$B$8,$BI143&lt;='MPLH COMPS'!$C$8),'MPLH COMPS'!$F$8&amp;" - "&amp;'MPLH COMPS'!$G$8,
IF(AND(BH143="CONVENIENCE",$BI143&gt;='MPLH COMPS'!$B$9,$BI143&lt;='MPLH COMPS'!$C$9),'MPLH COMPS'!$F$9&amp;" - "&amp;'MPLH COMPS'!$G$9,
IF(AND(BH143="CONVENIENCE",$BI143&gt;='MPLH COMPS'!$B$10,$BI143&lt;='MPLH COMPS'!$C$10),'MPLH COMPS'!$F$10&amp;" - "&amp;'MPLH COMPS'!$G$10,
IF(AND(BH143="CONVENIENCE",$BI143&gt;='MPLH COMPS'!$B$11,$BI143&lt;='MPLH COMPS'!$C$11),'MPLH COMPS'!$F$11&amp;" - "&amp;'MPLH COMPS'!$G$11,
IF(AND(BH143="CONVENIENCE",$BI143&gt;='MPLH COMPS'!$B$12,$BI143&lt;='MPLH COMPS'!$C$12),'MPLH COMPS'!$F$12&amp;" - "&amp;'MPLH COMPS'!$G$12,
IF(AND(BH143="CONVENIENCE",$BI143&gt;='MPLH COMPS'!$B$13,$BI143&lt;='MPLH COMPS'!$C$13),'MPLH COMPS'!$F$13&amp;" - "&amp;'MPLH COMPS'!$G$13,
""))))))))))))))))))))))</f>
        <v/>
      </c>
      <c r="BM143" s="31"/>
      <c r="BN143" s="113"/>
      <c r="BO143" s="115">
        <f t="shared" si="95"/>
        <v>0</v>
      </c>
      <c r="BP143" s="117">
        <f t="shared" si="96"/>
        <v>0</v>
      </c>
      <c r="BQ143" s="117">
        <f t="shared" si="97"/>
        <v>0</v>
      </c>
      <c r="BR143" s="116">
        <f t="shared" si="98"/>
        <v>0</v>
      </c>
      <c r="BS143" s="115">
        <f t="shared" si="99"/>
        <v>0</v>
      </c>
      <c r="BT143" s="117">
        <f t="shared" si="100"/>
        <v>0</v>
      </c>
      <c r="BU143" s="116">
        <f t="shared" si="101"/>
        <v>0</v>
      </c>
      <c r="BV143" s="115">
        <f t="shared" si="102"/>
        <v>0</v>
      </c>
      <c r="BW143" s="117">
        <f t="shared" si="103"/>
        <v>0</v>
      </c>
      <c r="BX143" s="116">
        <f t="shared" si="104"/>
        <v>0</v>
      </c>
      <c r="BY143" s="118">
        <f t="shared" si="73"/>
        <v>0</v>
      </c>
    </row>
    <row r="144" spans="1:77" ht="20.75" customHeight="1" x14ac:dyDescent="0.2">
      <c r="A144" s="74" t="s">
        <v>214</v>
      </c>
      <c r="B144" s="120" t="b">
        <v>0</v>
      </c>
      <c r="C144" s="75"/>
      <c r="D144" s="159">
        <f t="shared" si="70"/>
        <v>0</v>
      </c>
      <c r="E144" s="96"/>
      <c r="F144" s="76"/>
      <c r="G144" s="77"/>
      <c r="H144" s="77"/>
      <c r="I144" s="39">
        <f t="shared" si="71"/>
        <v>0</v>
      </c>
      <c r="J144" s="98">
        <f>IF($F144=0,0,IF($B144=FALSE,ROUND($F144/$I144,4),
IF(AND($B144=TRUE,C144=0,ROUND($F144/$I144,4)&gt;=0.4),MIN(1,ROUND(($F144/$I144)*'FEDERAL RATES (HIDDEN)'!$C$2,4)),
IF(AND($B144=TRUE,C144=0,ROUND($F144/$I144,4)&lt;0.4),ROUND($F144/$I144,4),
IF(ROUND((SUMIFS($F:$F,$B:$B,TRUE,$C:$C,$C144)/SUMIFS($I:$I,$B:$B,TRUE,$C:$C,$C144)),4)&gt;=0.4,
MIN(1,ROUND((SUMIFS($F:$F,$B:$B,TRUE,$C:$C,$C144)/SUMIFS($I:$I,$B:$B,TRUE,$C:$C,$C144))*'FEDERAL RATES (HIDDEN)'!$C$2,4)),
ROUND((SUMIFS($F:$F,$B:$B,TRUE,$C:$C,$C144)/SUMIFS($I:$I,$B:$B,TRUE,$C:$C,$C144)),4))))))</f>
        <v>0</v>
      </c>
      <c r="K144" s="89">
        <f t="shared" si="76"/>
        <v>0</v>
      </c>
      <c r="L144" s="99">
        <f t="shared" si="77"/>
        <v>0</v>
      </c>
      <c r="M144" s="68">
        <v>1</v>
      </c>
      <c r="N144" s="87">
        <f t="shared" si="75"/>
        <v>0</v>
      </c>
      <c r="O144" s="68"/>
      <c r="P144" s="38">
        <f t="shared" si="78"/>
        <v>0</v>
      </c>
      <c r="Q144" s="38">
        <f t="shared" si="79"/>
        <v>0</v>
      </c>
      <c r="R144" s="38">
        <f t="shared" si="80"/>
        <v>0</v>
      </c>
      <c r="S144" s="87">
        <f t="shared" si="81"/>
        <v>0</v>
      </c>
      <c r="T144" s="69"/>
      <c r="U144" s="38">
        <f t="shared" si="82"/>
        <v>0</v>
      </c>
      <c r="V144" s="38">
        <f t="shared" si="83"/>
        <v>0</v>
      </c>
      <c r="W144" s="38">
        <f t="shared" si="84"/>
        <v>0</v>
      </c>
      <c r="X144" s="87">
        <f t="shared" si="85"/>
        <v>0</v>
      </c>
      <c r="Y144" s="69"/>
      <c r="Z144" s="38">
        <f t="shared" si="86"/>
        <v>0</v>
      </c>
      <c r="AA144" s="38">
        <f t="shared" si="87"/>
        <v>0</v>
      </c>
      <c r="AB144" s="38">
        <f t="shared" si="88"/>
        <v>0</v>
      </c>
      <c r="AC144" s="87">
        <f t="shared" si="89"/>
        <v>0</v>
      </c>
      <c r="AD144" s="69"/>
      <c r="AE144" s="38">
        <f t="shared" si="90"/>
        <v>0</v>
      </c>
      <c r="AF144" s="38">
        <f t="shared" si="91"/>
        <v>0</v>
      </c>
      <c r="AG144" s="38">
        <f t="shared" si="92"/>
        <v>0</v>
      </c>
      <c r="AH144" s="87">
        <f t="shared" si="93"/>
        <v>0</v>
      </c>
      <c r="AI144" s="69"/>
      <c r="AJ144" s="39">
        <f t="shared" si="94"/>
        <v>0</v>
      </c>
      <c r="AK144" s="106"/>
      <c r="AL144" s="91"/>
      <c r="AM144" s="107"/>
      <c r="AN144" s="106"/>
      <c r="AO144" s="91"/>
      <c r="AP144" s="107"/>
      <c r="AQ144" s="106"/>
      <c r="AR144" s="91"/>
      <c r="AS144" s="107"/>
      <c r="AT144" s="106"/>
      <c r="AU144" s="91"/>
      <c r="AV144" s="107"/>
      <c r="AW144" s="106"/>
      <c r="AX144" s="107"/>
      <c r="AY144" s="106"/>
      <c r="AZ144" s="107"/>
      <c r="BA144" s="108"/>
      <c r="BB144" s="106"/>
      <c r="BC144" s="91"/>
      <c r="BD144" s="91"/>
      <c r="BE144" s="91"/>
      <c r="BF144" s="107"/>
      <c r="BG144" s="70"/>
      <c r="BH144" s="61"/>
      <c r="BI144" s="38">
        <f xml:space="preserve">
(P144*(2/3))+
(X144*(1/3))+
(AC144)+
(AH144)+
((AJ144)/(AZ144+'FEDERAL RATES (HIDDEN)'!$C$20))</f>
        <v>0</v>
      </c>
      <c r="BJ144" s="65"/>
      <c r="BK144" s="63">
        <f t="shared" si="72"/>
        <v>0</v>
      </c>
      <c r="BL144" s="88" t="str">
        <f>IF(AND(BH144="CONVENTIONAL",$BI144&gt;='MPLH COMPS'!$B$3,$BI144&lt;='MPLH COMPS'!$C$3),'MPLH COMPS'!$D$3&amp;" - "&amp;'MPLH COMPS'!$E$3,
IF(AND(BH144="CONVENTIONAL",$BI144&gt;='MPLH COMPS'!$B$4,$BI144&lt;='MPLH COMPS'!$C$4),'MPLH COMPS'!$D$4&amp;" - "&amp;'MPLH COMPS'!$E$4,
IF(AND(BH144="CONVENTIONAL",$BI144&gt;='MPLH COMPS'!$B$5,$BI144&lt;='MPLH COMPS'!$C$5),'MPLH COMPS'!$D$5&amp;" - "&amp;'MPLH COMPS'!$E$5,
IF(AND(BH144="CONVENTIONAL",$BI144&gt;='MPLH COMPS'!$B$6,$BI144&lt;='MPLH COMPS'!$C$6),'MPLH COMPS'!$D$6&amp;" - "&amp;'MPLH COMPS'!$E$6,
IF(AND(BH144="CONVENTIONAL",$BI144&gt;='MPLH COMPS'!$B$7,$BI144&lt;='MPLH COMPS'!$C$7),'MPLH COMPS'!$D$7&amp;" - "&amp;'MPLH COMPS'!$E$7,
IF(AND(BH144="CONVENTIONAL",$BI144&gt;='MPLH COMPS'!$B$8,$BI144&lt;='MPLH COMPS'!$C$8),'MPLH COMPS'!$D$8&amp;" - "&amp;'MPLH COMPS'!$E$8,
IF(AND(BH144="CONVENTIONAL",$BI144&gt;='MPLH COMPS'!$B$9,$BI144&lt;='MPLH COMPS'!$C$9),'MPLH COMPS'!$D$9&amp;" - "&amp;'MPLH COMPS'!$E$9,
IF(AND(BH144="CONVENTIONAL",$BI144&gt;='MPLH COMPS'!$B$10,$BI144&lt;='MPLH COMPS'!$C$10),'MPLH COMPS'!$D$10&amp;" - "&amp;'MPLH COMPS'!$E$10,
IF(AND(BH144="CONVENTIONAL",$BI144&gt;='MPLH COMPS'!$B$11,$BI144&lt;='MPLH COMPS'!$C$11),'MPLH COMPS'!$D$11&amp;" - "&amp;'MPLH COMPS'!$E$11,
IF(AND(BH144="CONVENTIONAL",$BI144&gt;='MPLH COMPS'!$B$12,$BI144&lt;='MPLH COMPS'!$C$12),'MPLH COMPS'!$D$12&amp;" - "&amp;'MPLH COMPS'!$E$12,
IF(AND(BH144="CONVENTIONAL",$BI144&gt;='MPLH COMPS'!$B$13,$BI144&lt;='MPLH COMPS'!$C$13),'MPLH COMPS'!$D$13&amp;" - "&amp;'MPLH COMPS'!$E$13,
IF(AND(BH144="CONVENIENCE",$BI144&gt;='MPLH COMPS'!$B$3,$BI144&lt;='MPLH COMPS'!$C$3),'MPLH COMPS'!$F$3&amp;" - "&amp;'MPLH COMPS'!$G$3,
IF(AND(BH144="CONVENIENCE",$BI144&gt;='MPLH COMPS'!$B$4,$BI144&lt;='MPLH COMPS'!$C$4),'MPLH COMPS'!$F$4&amp;" - "&amp;'MPLH COMPS'!$G$4,
IF(AND(BH144="CONVENIENCE",$BI144&gt;='MPLH COMPS'!$B$5,$BI144&lt;='MPLH COMPS'!$C$5),'MPLH COMPS'!$F$5&amp;" - "&amp;'MPLH COMPS'!$G$5,
IF(AND(BH144="CONVENIENCE",$BI144&gt;='MPLH COMPS'!$B$6,$BI144&lt;='MPLH COMPS'!$C$6),'MPLH COMPS'!$F$6&amp;" - "&amp;'MPLH COMPS'!$G$6,
IF(AND(BH144="CONVENIENCE",$BI144&gt;='MPLH COMPS'!$B$7,$BI144&lt;='MPLH COMPS'!$C$7),'MPLH COMPS'!$F$7&amp;" - "&amp;'MPLH COMPS'!$G$7,
IF(AND(BH144="CONVENIENCE",$BI144&gt;='MPLH COMPS'!$B$8,$BI144&lt;='MPLH COMPS'!$C$8),'MPLH COMPS'!$F$8&amp;" - "&amp;'MPLH COMPS'!$G$8,
IF(AND(BH144="CONVENIENCE",$BI144&gt;='MPLH COMPS'!$B$9,$BI144&lt;='MPLH COMPS'!$C$9),'MPLH COMPS'!$F$9&amp;" - "&amp;'MPLH COMPS'!$G$9,
IF(AND(BH144="CONVENIENCE",$BI144&gt;='MPLH COMPS'!$B$10,$BI144&lt;='MPLH COMPS'!$C$10),'MPLH COMPS'!$F$10&amp;" - "&amp;'MPLH COMPS'!$G$10,
IF(AND(BH144="CONVENIENCE",$BI144&gt;='MPLH COMPS'!$B$11,$BI144&lt;='MPLH COMPS'!$C$11),'MPLH COMPS'!$F$11&amp;" - "&amp;'MPLH COMPS'!$G$11,
IF(AND(BH144="CONVENIENCE",$BI144&gt;='MPLH COMPS'!$B$12,$BI144&lt;='MPLH COMPS'!$C$12),'MPLH COMPS'!$F$12&amp;" - "&amp;'MPLH COMPS'!$G$12,
IF(AND(BH144="CONVENIENCE",$BI144&gt;='MPLH COMPS'!$B$13,$BI144&lt;='MPLH COMPS'!$C$13),'MPLH COMPS'!$F$13&amp;" - "&amp;'MPLH COMPS'!$G$13,
""))))))))))))))))))))))</f>
        <v/>
      </c>
      <c r="BM144" s="31"/>
      <c r="BN144" s="113"/>
      <c r="BO144" s="115">
        <f t="shared" si="95"/>
        <v>0</v>
      </c>
      <c r="BP144" s="117">
        <f t="shared" si="96"/>
        <v>0</v>
      </c>
      <c r="BQ144" s="117">
        <f t="shared" si="97"/>
        <v>0</v>
      </c>
      <c r="BR144" s="116">
        <f t="shared" si="98"/>
        <v>0</v>
      </c>
      <c r="BS144" s="115">
        <f t="shared" si="99"/>
        <v>0</v>
      </c>
      <c r="BT144" s="117">
        <f t="shared" si="100"/>
        <v>0</v>
      </c>
      <c r="BU144" s="116">
        <f t="shared" si="101"/>
        <v>0</v>
      </c>
      <c r="BV144" s="115">
        <f t="shared" si="102"/>
        <v>0</v>
      </c>
      <c r="BW144" s="117">
        <f t="shared" si="103"/>
        <v>0</v>
      </c>
      <c r="BX144" s="116">
        <f t="shared" si="104"/>
        <v>0</v>
      </c>
      <c r="BY144" s="118">
        <f t="shared" si="73"/>
        <v>0</v>
      </c>
    </row>
    <row r="145" spans="1:77" ht="20.75" customHeight="1" x14ac:dyDescent="0.2">
      <c r="A145" s="74" t="s">
        <v>215</v>
      </c>
      <c r="B145" s="120" t="b">
        <v>0</v>
      </c>
      <c r="C145" s="75"/>
      <c r="D145" s="159">
        <f t="shared" si="70"/>
        <v>0</v>
      </c>
      <c r="E145" s="96"/>
      <c r="F145" s="76"/>
      <c r="G145" s="77"/>
      <c r="H145" s="77"/>
      <c r="I145" s="39">
        <f t="shared" si="71"/>
        <v>0</v>
      </c>
      <c r="J145" s="98">
        <f>IF($F145=0,0,IF($B145=FALSE,ROUND($F145/$I145,4),
IF(AND($B145=TRUE,C145=0,ROUND($F145/$I145,4)&gt;=0.4),MIN(1,ROUND(($F145/$I145)*'FEDERAL RATES (HIDDEN)'!$C$2,4)),
IF(AND($B145=TRUE,C145=0,ROUND($F145/$I145,4)&lt;0.4),ROUND($F145/$I145,4),
IF(ROUND((SUMIFS($F:$F,$B:$B,TRUE,$C:$C,$C145)/SUMIFS($I:$I,$B:$B,TRUE,$C:$C,$C145)),4)&gt;=0.4,
MIN(1,ROUND((SUMIFS($F:$F,$B:$B,TRUE,$C:$C,$C145)/SUMIFS($I:$I,$B:$B,TRUE,$C:$C,$C145))*'FEDERAL RATES (HIDDEN)'!$C$2,4)),
ROUND((SUMIFS($F:$F,$B:$B,TRUE,$C:$C,$C145)/SUMIFS($I:$I,$B:$B,TRUE,$C:$C,$C145)),4))))))</f>
        <v>0</v>
      </c>
      <c r="K145" s="89">
        <f t="shared" si="76"/>
        <v>0</v>
      </c>
      <c r="L145" s="99">
        <f t="shared" si="77"/>
        <v>0</v>
      </c>
      <c r="M145" s="68">
        <v>1</v>
      </c>
      <c r="N145" s="87">
        <f t="shared" si="75"/>
        <v>0</v>
      </c>
      <c r="O145" s="68"/>
      <c r="P145" s="38">
        <f t="shared" si="78"/>
        <v>0</v>
      </c>
      <c r="Q145" s="38">
        <f t="shared" si="79"/>
        <v>0</v>
      </c>
      <c r="R145" s="38">
        <f t="shared" si="80"/>
        <v>0</v>
      </c>
      <c r="S145" s="87">
        <f t="shared" si="81"/>
        <v>0</v>
      </c>
      <c r="T145" s="69"/>
      <c r="U145" s="38">
        <f t="shared" si="82"/>
        <v>0</v>
      </c>
      <c r="V145" s="38">
        <f t="shared" si="83"/>
        <v>0</v>
      </c>
      <c r="W145" s="38">
        <f t="shared" si="84"/>
        <v>0</v>
      </c>
      <c r="X145" s="87">
        <f t="shared" si="85"/>
        <v>0</v>
      </c>
      <c r="Y145" s="69"/>
      <c r="Z145" s="38">
        <f t="shared" si="86"/>
        <v>0</v>
      </c>
      <c r="AA145" s="38">
        <f t="shared" si="87"/>
        <v>0</v>
      </c>
      <c r="AB145" s="38">
        <f t="shared" si="88"/>
        <v>0</v>
      </c>
      <c r="AC145" s="87">
        <f t="shared" si="89"/>
        <v>0</v>
      </c>
      <c r="AD145" s="69"/>
      <c r="AE145" s="38">
        <f t="shared" si="90"/>
        <v>0</v>
      </c>
      <c r="AF145" s="38">
        <f t="shared" si="91"/>
        <v>0</v>
      </c>
      <c r="AG145" s="38">
        <f t="shared" si="92"/>
        <v>0</v>
      </c>
      <c r="AH145" s="87">
        <f t="shared" si="93"/>
        <v>0</v>
      </c>
      <c r="AI145" s="69"/>
      <c r="AJ145" s="39">
        <f t="shared" si="94"/>
        <v>0</v>
      </c>
      <c r="AK145" s="106"/>
      <c r="AL145" s="91"/>
      <c r="AM145" s="107"/>
      <c r="AN145" s="106"/>
      <c r="AO145" s="91"/>
      <c r="AP145" s="107"/>
      <c r="AQ145" s="106"/>
      <c r="AR145" s="91"/>
      <c r="AS145" s="107"/>
      <c r="AT145" s="106"/>
      <c r="AU145" s="91"/>
      <c r="AV145" s="107"/>
      <c r="AW145" s="106"/>
      <c r="AX145" s="107"/>
      <c r="AY145" s="106"/>
      <c r="AZ145" s="107"/>
      <c r="BA145" s="108"/>
      <c r="BB145" s="106"/>
      <c r="BC145" s="91"/>
      <c r="BD145" s="91"/>
      <c r="BE145" s="91"/>
      <c r="BF145" s="107"/>
      <c r="BG145" s="70"/>
      <c r="BH145" s="61"/>
      <c r="BI145" s="38">
        <f xml:space="preserve">
(P145*(2/3))+
(X145*(1/3))+
(AC145)+
(AH145)+
((AJ145)/(AZ145+'FEDERAL RATES (HIDDEN)'!$C$20))</f>
        <v>0</v>
      </c>
      <c r="BJ145" s="65"/>
      <c r="BK145" s="63">
        <f t="shared" si="72"/>
        <v>0</v>
      </c>
      <c r="BL145" s="88" t="str">
        <f>IF(AND(BH145="CONVENTIONAL",$BI145&gt;='MPLH COMPS'!$B$3,$BI145&lt;='MPLH COMPS'!$C$3),'MPLH COMPS'!$D$3&amp;" - "&amp;'MPLH COMPS'!$E$3,
IF(AND(BH145="CONVENTIONAL",$BI145&gt;='MPLH COMPS'!$B$4,$BI145&lt;='MPLH COMPS'!$C$4),'MPLH COMPS'!$D$4&amp;" - "&amp;'MPLH COMPS'!$E$4,
IF(AND(BH145="CONVENTIONAL",$BI145&gt;='MPLH COMPS'!$B$5,$BI145&lt;='MPLH COMPS'!$C$5),'MPLH COMPS'!$D$5&amp;" - "&amp;'MPLH COMPS'!$E$5,
IF(AND(BH145="CONVENTIONAL",$BI145&gt;='MPLH COMPS'!$B$6,$BI145&lt;='MPLH COMPS'!$C$6),'MPLH COMPS'!$D$6&amp;" - "&amp;'MPLH COMPS'!$E$6,
IF(AND(BH145="CONVENTIONAL",$BI145&gt;='MPLH COMPS'!$B$7,$BI145&lt;='MPLH COMPS'!$C$7),'MPLH COMPS'!$D$7&amp;" - "&amp;'MPLH COMPS'!$E$7,
IF(AND(BH145="CONVENTIONAL",$BI145&gt;='MPLH COMPS'!$B$8,$BI145&lt;='MPLH COMPS'!$C$8),'MPLH COMPS'!$D$8&amp;" - "&amp;'MPLH COMPS'!$E$8,
IF(AND(BH145="CONVENTIONAL",$BI145&gt;='MPLH COMPS'!$B$9,$BI145&lt;='MPLH COMPS'!$C$9),'MPLH COMPS'!$D$9&amp;" - "&amp;'MPLH COMPS'!$E$9,
IF(AND(BH145="CONVENTIONAL",$BI145&gt;='MPLH COMPS'!$B$10,$BI145&lt;='MPLH COMPS'!$C$10),'MPLH COMPS'!$D$10&amp;" - "&amp;'MPLH COMPS'!$E$10,
IF(AND(BH145="CONVENTIONAL",$BI145&gt;='MPLH COMPS'!$B$11,$BI145&lt;='MPLH COMPS'!$C$11),'MPLH COMPS'!$D$11&amp;" - "&amp;'MPLH COMPS'!$E$11,
IF(AND(BH145="CONVENTIONAL",$BI145&gt;='MPLH COMPS'!$B$12,$BI145&lt;='MPLH COMPS'!$C$12),'MPLH COMPS'!$D$12&amp;" - "&amp;'MPLH COMPS'!$E$12,
IF(AND(BH145="CONVENTIONAL",$BI145&gt;='MPLH COMPS'!$B$13,$BI145&lt;='MPLH COMPS'!$C$13),'MPLH COMPS'!$D$13&amp;" - "&amp;'MPLH COMPS'!$E$13,
IF(AND(BH145="CONVENIENCE",$BI145&gt;='MPLH COMPS'!$B$3,$BI145&lt;='MPLH COMPS'!$C$3),'MPLH COMPS'!$F$3&amp;" - "&amp;'MPLH COMPS'!$G$3,
IF(AND(BH145="CONVENIENCE",$BI145&gt;='MPLH COMPS'!$B$4,$BI145&lt;='MPLH COMPS'!$C$4),'MPLH COMPS'!$F$4&amp;" - "&amp;'MPLH COMPS'!$G$4,
IF(AND(BH145="CONVENIENCE",$BI145&gt;='MPLH COMPS'!$B$5,$BI145&lt;='MPLH COMPS'!$C$5),'MPLH COMPS'!$F$5&amp;" - "&amp;'MPLH COMPS'!$G$5,
IF(AND(BH145="CONVENIENCE",$BI145&gt;='MPLH COMPS'!$B$6,$BI145&lt;='MPLH COMPS'!$C$6),'MPLH COMPS'!$F$6&amp;" - "&amp;'MPLH COMPS'!$G$6,
IF(AND(BH145="CONVENIENCE",$BI145&gt;='MPLH COMPS'!$B$7,$BI145&lt;='MPLH COMPS'!$C$7),'MPLH COMPS'!$F$7&amp;" - "&amp;'MPLH COMPS'!$G$7,
IF(AND(BH145="CONVENIENCE",$BI145&gt;='MPLH COMPS'!$B$8,$BI145&lt;='MPLH COMPS'!$C$8),'MPLH COMPS'!$F$8&amp;" - "&amp;'MPLH COMPS'!$G$8,
IF(AND(BH145="CONVENIENCE",$BI145&gt;='MPLH COMPS'!$B$9,$BI145&lt;='MPLH COMPS'!$C$9),'MPLH COMPS'!$F$9&amp;" - "&amp;'MPLH COMPS'!$G$9,
IF(AND(BH145="CONVENIENCE",$BI145&gt;='MPLH COMPS'!$B$10,$BI145&lt;='MPLH COMPS'!$C$10),'MPLH COMPS'!$F$10&amp;" - "&amp;'MPLH COMPS'!$G$10,
IF(AND(BH145="CONVENIENCE",$BI145&gt;='MPLH COMPS'!$B$11,$BI145&lt;='MPLH COMPS'!$C$11),'MPLH COMPS'!$F$11&amp;" - "&amp;'MPLH COMPS'!$G$11,
IF(AND(BH145="CONVENIENCE",$BI145&gt;='MPLH COMPS'!$B$12,$BI145&lt;='MPLH COMPS'!$C$12),'MPLH COMPS'!$F$12&amp;" - "&amp;'MPLH COMPS'!$G$12,
IF(AND(BH145="CONVENIENCE",$BI145&gt;='MPLH COMPS'!$B$13,$BI145&lt;='MPLH COMPS'!$C$13),'MPLH COMPS'!$F$13&amp;" - "&amp;'MPLH COMPS'!$G$13,
""))))))))))))))))))))))</f>
        <v/>
      </c>
      <c r="BM145" s="31"/>
      <c r="BN145" s="113"/>
      <c r="BO145" s="115">
        <f t="shared" si="95"/>
        <v>0</v>
      </c>
      <c r="BP145" s="117">
        <f t="shared" si="96"/>
        <v>0</v>
      </c>
      <c r="BQ145" s="117">
        <f t="shared" si="97"/>
        <v>0</v>
      </c>
      <c r="BR145" s="116">
        <f t="shared" si="98"/>
        <v>0</v>
      </c>
      <c r="BS145" s="115">
        <f t="shared" si="99"/>
        <v>0</v>
      </c>
      <c r="BT145" s="117">
        <f t="shared" si="100"/>
        <v>0</v>
      </c>
      <c r="BU145" s="116">
        <f t="shared" si="101"/>
        <v>0</v>
      </c>
      <c r="BV145" s="115">
        <f t="shared" si="102"/>
        <v>0</v>
      </c>
      <c r="BW145" s="117">
        <f t="shared" si="103"/>
        <v>0</v>
      </c>
      <c r="BX145" s="116">
        <f t="shared" si="104"/>
        <v>0</v>
      </c>
      <c r="BY145" s="118">
        <f t="shared" si="73"/>
        <v>0</v>
      </c>
    </row>
    <row r="146" spans="1:77" ht="20.75" customHeight="1" x14ac:dyDescent="0.2">
      <c r="A146" s="74" t="s">
        <v>216</v>
      </c>
      <c r="B146" s="120" t="b">
        <v>0</v>
      </c>
      <c r="C146" s="75"/>
      <c r="D146" s="159">
        <f t="shared" si="70"/>
        <v>0</v>
      </c>
      <c r="E146" s="96"/>
      <c r="F146" s="76"/>
      <c r="G146" s="77"/>
      <c r="H146" s="77"/>
      <c r="I146" s="39">
        <f t="shared" si="71"/>
        <v>0</v>
      </c>
      <c r="J146" s="98">
        <f>IF($F146=0,0,IF($B146=FALSE,ROUND($F146/$I146,4),
IF(AND($B146=TRUE,C146=0,ROUND($F146/$I146,4)&gt;=0.4),MIN(1,ROUND(($F146/$I146)*'FEDERAL RATES (HIDDEN)'!$C$2,4)),
IF(AND($B146=TRUE,C146=0,ROUND($F146/$I146,4)&lt;0.4),ROUND($F146/$I146,4),
IF(ROUND((SUMIFS($F:$F,$B:$B,TRUE,$C:$C,$C146)/SUMIFS($I:$I,$B:$B,TRUE,$C:$C,$C146)),4)&gt;=0.4,
MIN(1,ROUND((SUMIFS($F:$F,$B:$B,TRUE,$C:$C,$C146)/SUMIFS($I:$I,$B:$B,TRUE,$C:$C,$C146))*'FEDERAL RATES (HIDDEN)'!$C$2,4)),
ROUND((SUMIFS($F:$F,$B:$B,TRUE,$C:$C,$C146)/SUMIFS($I:$I,$B:$B,TRUE,$C:$C,$C146)),4))))))</f>
        <v>0</v>
      </c>
      <c r="K146" s="89">
        <f t="shared" si="76"/>
        <v>0</v>
      </c>
      <c r="L146" s="99">
        <f t="shared" si="77"/>
        <v>0</v>
      </c>
      <c r="M146" s="68">
        <v>1</v>
      </c>
      <c r="N146" s="87">
        <f t="shared" si="75"/>
        <v>0</v>
      </c>
      <c r="O146" s="68"/>
      <c r="P146" s="38">
        <f t="shared" si="78"/>
        <v>0</v>
      </c>
      <c r="Q146" s="38">
        <f t="shared" si="79"/>
        <v>0</v>
      </c>
      <c r="R146" s="38">
        <f t="shared" si="80"/>
        <v>0</v>
      </c>
      <c r="S146" s="87">
        <f t="shared" si="81"/>
        <v>0</v>
      </c>
      <c r="T146" s="69"/>
      <c r="U146" s="38">
        <f t="shared" si="82"/>
        <v>0</v>
      </c>
      <c r="V146" s="38">
        <f t="shared" si="83"/>
        <v>0</v>
      </c>
      <c r="W146" s="38">
        <f t="shared" si="84"/>
        <v>0</v>
      </c>
      <c r="X146" s="87">
        <f t="shared" si="85"/>
        <v>0</v>
      </c>
      <c r="Y146" s="69"/>
      <c r="Z146" s="38">
        <f t="shared" si="86"/>
        <v>0</v>
      </c>
      <c r="AA146" s="38">
        <f t="shared" si="87"/>
        <v>0</v>
      </c>
      <c r="AB146" s="38">
        <f t="shared" si="88"/>
        <v>0</v>
      </c>
      <c r="AC146" s="87">
        <f t="shared" si="89"/>
        <v>0</v>
      </c>
      <c r="AD146" s="69"/>
      <c r="AE146" s="38">
        <f t="shared" si="90"/>
        <v>0</v>
      </c>
      <c r="AF146" s="38">
        <f t="shared" si="91"/>
        <v>0</v>
      </c>
      <c r="AG146" s="38">
        <f t="shared" si="92"/>
        <v>0</v>
      </c>
      <c r="AH146" s="87">
        <f t="shared" si="93"/>
        <v>0</v>
      </c>
      <c r="AI146" s="69"/>
      <c r="AJ146" s="39">
        <f t="shared" si="94"/>
        <v>0</v>
      </c>
      <c r="AK146" s="106"/>
      <c r="AL146" s="91"/>
      <c r="AM146" s="107"/>
      <c r="AN146" s="106"/>
      <c r="AO146" s="91"/>
      <c r="AP146" s="107"/>
      <c r="AQ146" s="106"/>
      <c r="AR146" s="91"/>
      <c r="AS146" s="107"/>
      <c r="AT146" s="106"/>
      <c r="AU146" s="91"/>
      <c r="AV146" s="107"/>
      <c r="AW146" s="106"/>
      <c r="AX146" s="107"/>
      <c r="AY146" s="106"/>
      <c r="AZ146" s="107"/>
      <c r="BA146" s="108"/>
      <c r="BB146" s="106"/>
      <c r="BC146" s="91"/>
      <c r="BD146" s="91"/>
      <c r="BE146" s="91"/>
      <c r="BF146" s="107"/>
      <c r="BG146" s="70"/>
      <c r="BH146" s="61"/>
      <c r="BI146" s="38">
        <f xml:space="preserve">
(P146*(2/3))+
(X146*(1/3))+
(AC146)+
(AH146)+
((AJ146)/(AZ146+'FEDERAL RATES (HIDDEN)'!$C$20))</f>
        <v>0</v>
      </c>
      <c r="BJ146" s="65"/>
      <c r="BK146" s="63">
        <f t="shared" si="72"/>
        <v>0</v>
      </c>
      <c r="BL146" s="88" t="str">
        <f>IF(AND(BH146="CONVENTIONAL",$BI146&gt;='MPLH COMPS'!$B$3,$BI146&lt;='MPLH COMPS'!$C$3),'MPLH COMPS'!$D$3&amp;" - "&amp;'MPLH COMPS'!$E$3,
IF(AND(BH146="CONVENTIONAL",$BI146&gt;='MPLH COMPS'!$B$4,$BI146&lt;='MPLH COMPS'!$C$4),'MPLH COMPS'!$D$4&amp;" - "&amp;'MPLH COMPS'!$E$4,
IF(AND(BH146="CONVENTIONAL",$BI146&gt;='MPLH COMPS'!$B$5,$BI146&lt;='MPLH COMPS'!$C$5),'MPLH COMPS'!$D$5&amp;" - "&amp;'MPLH COMPS'!$E$5,
IF(AND(BH146="CONVENTIONAL",$BI146&gt;='MPLH COMPS'!$B$6,$BI146&lt;='MPLH COMPS'!$C$6),'MPLH COMPS'!$D$6&amp;" - "&amp;'MPLH COMPS'!$E$6,
IF(AND(BH146="CONVENTIONAL",$BI146&gt;='MPLH COMPS'!$B$7,$BI146&lt;='MPLH COMPS'!$C$7),'MPLH COMPS'!$D$7&amp;" - "&amp;'MPLH COMPS'!$E$7,
IF(AND(BH146="CONVENTIONAL",$BI146&gt;='MPLH COMPS'!$B$8,$BI146&lt;='MPLH COMPS'!$C$8),'MPLH COMPS'!$D$8&amp;" - "&amp;'MPLH COMPS'!$E$8,
IF(AND(BH146="CONVENTIONAL",$BI146&gt;='MPLH COMPS'!$B$9,$BI146&lt;='MPLH COMPS'!$C$9),'MPLH COMPS'!$D$9&amp;" - "&amp;'MPLH COMPS'!$E$9,
IF(AND(BH146="CONVENTIONAL",$BI146&gt;='MPLH COMPS'!$B$10,$BI146&lt;='MPLH COMPS'!$C$10),'MPLH COMPS'!$D$10&amp;" - "&amp;'MPLH COMPS'!$E$10,
IF(AND(BH146="CONVENTIONAL",$BI146&gt;='MPLH COMPS'!$B$11,$BI146&lt;='MPLH COMPS'!$C$11),'MPLH COMPS'!$D$11&amp;" - "&amp;'MPLH COMPS'!$E$11,
IF(AND(BH146="CONVENTIONAL",$BI146&gt;='MPLH COMPS'!$B$12,$BI146&lt;='MPLH COMPS'!$C$12),'MPLH COMPS'!$D$12&amp;" - "&amp;'MPLH COMPS'!$E$12,
IF(AND(BH146="CONVENTIONAL",$BI146&gt;='MPLH COMPS'!$B$13,$BI146&lt;='MPLH COMPS'!$C$13),'MPLH COMPS'!$D$13&amp;" - "&amp;'MPLH COMPS'!$E$13,
IF(AND(BH146="CONVENIENCE",$BI146&gt;='MPLH COMPS'!$B$3,$BI146&lt;='MPLH COMPS'!$C$3),'MPLH COMPS'!$F$3&amp;" - "&amp;'MPLH COMPS'!$G$3,
IF(AND(BH146="CONVENIENCE",$BI146&gt;='MPLH COMPS'!$B$4,$BI146&lt;='MPLH COMPS'!$C$4),'MPLH COMPS'!$F$4&amp;" - "&amp;'MPLH COMPS'!$G$4,
IF(AND(BH146="CONVENIENCE",$BI146&gt;='MPLH COMPS'!$B$5,$BI146&lt;='MPLH COMPS'!$C$5),'MPLH COMPS'!$F$5&amp;" - "&amp;'MPLH COMPS'!$G$5,
IF(AND(BH146="CONVENIENCE",$BI146&gt;='MPLH COMPS'!$B$6,$BI146&lt;='MPLH COMPS'!$C$6),'MPLH COMPS'!$F$6&amp;" - "&amp;'MPLH COMPS'!$G$6,
IF(AND(BH146="CONVENIENCE",$BI146&gt;='MPLH COMPS'!$B$7,$BI146&lt;='MPLH COMPS'!$C$7),'MPLH COMPS'!$F$7&amp;" - "&amp;'MPLH COMPS'!$G$7,
IF(AND(BH146="CONVENIENCE",$BI146&gt;='MPLH COMPS'!$B$8,$BI146&lt;='MPLH COMPS'!$C$8),'MPLH COMPS'!$F$8&amp;" - "&amp;'MPLH COMPS'!$G$8,
IF(AND(BH146="CONVENIENCE",$BI146&gt;='MPLH COMPS'!$B$9,$BI146&lt;='MPLH COMPS'!$C$9),'MPLH COMPS'!$F$9&amp;" - "&amp;'MPLH COMPS'!$G$9,
IF(AND(BH146="CONVENIENCE",$BI146&gt;='MPLH COMPS'!$B$10,$BI146&lt;='MPLH COMPS'!$C$10),'MPLH COMPS'!$F$10&amp;" - "&amp;'MPLH COMPS'!$G$10,
IF(AND(BH146="CONVENIENCE",$BI146&gt;='MPLH COMPS'!$B$11,$BI146&lt;='MPLH COMPS'!$C$11),'MPLH COMPS'!$F$11&amp;" - "&amp;'MPLH COMPS'!$G$11,
IF(AND(BH146="CONVENIENCE",$BI146&gt;='MPLH COMPS'!$B$12,$BI146&lt;='MPLH COMPS'!$C$12),'MPLH COMPS'!$F$12&amp;" - "&amp;'MPLH COMPS'!$G$12,
IF(AND(BH146="CONVENIENCE",$BI146&gt;='MPLH COMPS'!$B$13,$BI146&lt;='MPLH COMPS'!$C$13),'MPLH COMPS'!$F$13&amp;" - "&amp;'MPLH COMPS'!$G$13,
""))))))))))))))))))))))</f>
        <v/>
      </c>
      <c r="BM146" s="31"/>
      <c r="BN146" s="113"/>
      <c r="BO146" s="115">
        <f t="shared" si="95"/>
        <v>0</v>
      </c>
      <c r="BP146" s="117">
        <f t="shared" si="96"/>
        <v>0</v>
      </c>
      <c r="BQ146" s="117">
        <f t="shared" si="97"/>
        <v>0</v>
      </c>
      <c r="BR146" s="116">
        <f t="shared" si="98"/>
        <v>0</v>
      </c>
      <c r="BS146" s="115">
        <f t="shared" si="99"/>
        <v>0</v>
      </c>
      <c r="BT146" s="117">
        <f t="shared" si="100"/>
        <v>0</v>
      </c>
      <c r="BU146" s="116">
        <f t="shared" si="101"/>
        <v>0</v>
      </c>
      <c r="BV146" s="115">
        <f t="shared" si="102"/>
        <v>0</v>
      </c>
      <c r="BW146" s="117">
        <f t="shared" si="103"/>
        <v>0</v>
      </c>
      <c r="BX146" s="116">
        <f t="shared" si="104"/>
        <v>0</v>
      </c>
      <c r="BY146" s="118">
        <f t="shared" si="73"/>
        <v>0</v>
      </c>
    </row>
    <row r="147" spans="1:77" ht="20.75" customHeight="1" x14ac:dyDescent="0.2">
      <c r="A147" s="74" t="s">
        <v>217</v>
      </c>
      <c r="B147" s="120" t="b">
        <v>0</v>
      </c>
      <c r="C147" s="75"/>
      <c r="D147" s="159">
        <f t="shared" ref="D147:D203" si="105">COUNTIFS(C:C,C147)</f>
        <v>0</v>
      </c>
      <c r="E147" s="96"/>
      <c r="F147" s="76"/>
      <c r="G147" s="77"/>
      <c r="H147" s="77"/>
      <c r="I147" s="39">
        <f t="shared" ref="I147:I203" si="106">SUM(F147:H147)</f>
        <v>0</v>
      </c>
      <c r="J147" s="98">
        <f>IF($F147=0,0,IF($B147=FALSE,ROUND($F147/$I147,4),
IF(AND($B147=TRUE,C147=0,ROUND($F147/$I147,4)&gt;=0.4),MIN(1,ROUND(($F147/$I147)*'FEDERAL RATES (HIDDEN)'!$C$2,4)),
IF(AND($B147=TRUE,C147=0,ROUND($F147/$I147,4)&lt;0.4),ROUND($F147/$I147,4),
IF(ROUND((SUMIFS($F:$F,$B:$B,TRUE,$C:$C,$C147)/SUMIFS($I:$I,$B:$B,TRUE,$C:$C,$C147)),4)&gt;=0.4,
MIN(1,ROUND((SUMIFS($F:$F,$B:$B,TRUE,$C:$C,$C147)/SUMIFS($I:$I,$B:$B,TRUE,$C:$C,$C147))*'FEDERAL RATES (HIDDEN)'!$C$2,4)),
ROUND((SUMIFS($F:$F,$B:$B,TRUE,$C:$C,$C147)/SUMIFS($I:$I,$B:$B,TRUE,$C:$C,$C147)),4))))))</f>
        <v>0</v>
      </c>
      <c r="K147" s="89">
        <f t="shared" si="76"/>
        <v>0</v>
      </c>
      <c r="L147" s="99">
        <f t="shared" si="77"/>
        <v>0</v>
      </c>
      <c r="M147" s="68">
        <v>1</v>
      </c>
      <c r="N147" s="87">
        <f t="shared" si="75"/>
        <v>0</v>
      </c>
      <c r="O147" s="68"/>
      <c r="P147" s="38">
        <f t="shared" si="78"/>
        <v>0</v>
      </c>
      <c r="Q147" s="38">
        <f t="shared" si="79"/>
        <v>0</v>
      </c>
      <c r="R147" s="38">
        <f t="shared" si="80"/>
        <v>0</v>
      </c>
      <c r="S147" s="87">
        <f t="shared" si="81"/>
        <v>0</v>
      </c>
      <c r="T147" s="69"/>
      <c r="U147" s="38">
        <f t="shared" si="82"/>
        <v>0</v>
      </c>
      <c r="V147" s="38">
        <f t="shared" si="83"/>
        <v>0</v>
      </c>
      <c r="W147" s="38">
        <f t="shared" si="84"/>
        <v>0</v>
      </c>
      <c r="X147" s="87">
        <f t="shared" si="85"/>
        <v>0</v>
      </c>
      <c r="Y147" s="69"/>
      <c r="Z147" s="38">
        <f t="shared" si="86"/>
        <v>0</v>
      </c>
      <c r="AA147" s="38">
        <f t="shared" si="87"/>
        <v>0</v>
      </c>
      <c r="AB147" s="38">
        <f t="shared" si="88"/>
        <v>0</v>
      </c>
      <c r="AC147" s="87">
        <f t="shared" si="89"/>
        <v>0</v>
      </c>
      <c r="AD147" s="69"/>
      <c r="AE147" s="38">
        <f t="shared" si="90"/>
        <v>0</v>
      </c>
      <c r="AF147" s="38">
        <f t="shared" si="91"/>
        <v>0</v>
      </c>
      <c r="AG147" s="38">
        <f t="shared" si="92"/>
        <v>0</v>
      </c>
      <c r="AH147" s="87">
        <f t="shared" si="93"/>
        <v>0</v>
      </c>
      <c r="AI147" s="69"/>
      <c r="AJ147" s="39">
        <f t="shared" si="94"/>
        <v>0</v>
      </c>
      <c r="AK147" s="106"/>
      <c r="AL147" s="91"/>
      <c r="AM147" s="107"/>
      <c r="AN147" s="106"/>
      <c r="AO147" s="91"/>
      <c r="AP147" s="107"/>
      <c r="AQ147" s="106"/>
      <c r="AR147" s="91"/>
      <c r="AS147" s="107"/>
      <c r="AT147" s="106"/>
      <c r="AU147" s="91"/>
      <c r="AV147" s="107"/>
      <c r="AW147" s="106"/>
      <c r="AX147" s="107"/>
      <c r="AY147" s="106"/>
      <c r="AZ147" s="107"/>
      <c r="BA147" s="108"/>
      <c r="BB147" s="106"/>
      <c r="BC147" s="91"/>
      <c r="BD147" s="91"/>
      <c r="BE147" s="91"/>
      <c r="BF147" s="107"/>
      <c r="BG147" s="70"/>
      <c r="BH147" s="61"/>
      <c r="BI147" s="38">
        <f xml:space="preserve">
(P147*(2/3))+
(X147*(1/3))+
(AC147)+
(AH147)+
((AJ147)/(AZ147+'FEDERAL RATES (HIDDEN)'!$C$20))</f>
        <v>0</v>
      </c>
      <c r="BJ147" s="65"/>
      <c r="BK147" s="63">
        <f t="shared" ref="BK147:BK203" si="107">IF(OR(BJ147=0,BI147=0),0,BI147/BJ147)</f>
        <v>0</v>
      </c>
      <c r="BL147" s="88" t="str">
        <f>IF(AND(BH147="CONVENTIONAL",$BI147&gt;='MPLH COMPS'!$B$3,$BI147&lt;='MPLH COMPS'!$C$3),'MPLH COMPS'!$D$3&amp;" - "&amp;'MPLH COMPS'!$E$3,
IF(AND(BH147="CONVENTIONAL",$BI147&gt;='MPLH COMPS'!$B$4,$BI147&lt;='MPLH COMPS'!$C$4),'MPLH COMPS'!$D$4&amp;" - "&amp;'MPLH COMPS'!$E$4,
IF(AND(BH147="CONVENTIONAL",$BI147&gt;='MPLH COMPS'!$B$5,$BI147&lt;='MPLH COMPS'!$C$5),'MPLH COMPS'!$D$5&amp;" - "&amp;'MPLH COMPS'!$E$5,
IF(AND(BH147="CONVENTIONAL",$BI147&gt;='MPLH COMPS'!$B$6,$BI147&lt;='MPLH COMPS'!$C$6),'MPLH COMPS'!$D$6&amp;" - "&amp;'MPLH COMPS'!$E$6,
IF(AND(BH147="CONVENTIONAL",$BI147&gt;='MPLH COMPS'!$B$7,$BI147&lt;='MPLH COMPS'!$C$7),'MPLH COMPS'!$D$7&amp;" - "&amp;'MPLH COMPS'!$E$7,
IF(AND(BH147="CONVENTIONAL",$BI147&gt;='MPLH COMPS'!$B$8,$BI147&lt;='MPLH COMPS'!$C$8),'MPLH COMPS'!$D$8&amp;" - "&amp;'MPLH COMPS'!$E$8,
IF(AND(BH147="CONVENTIONAL",$BI147&gt;='MPLH COMPS'!$B$9,$BI147&lt;='MPLH COMPS'!$C$9),'MPLH COMPS'!$D$9&amp;" - "&amp;'MPLH COMPS'!$E$9,
IF(AND(BH147="CONVENTIONAL",$BI147&gt;='MPLH COMPS'!$B$10,$BI147&lt;='MPLH COMPS'!$C$10),'MPLH COMPS'!$D$10&amp;" - "&amp;'MPLH COMPS'!$E$10,
IF(AND(BH147="CONVENTIONAL",$BI147&gt;='MPLH COMPS'!$B$11,$BI147&lt;='MPLH COMPS'!$C$11),'MPLH COMPS'!$D$11&amp;" - "&amp;'MPLH COMPS'!$E$11,
IF(AND(BH147="CONVENTIONAL",$BI147&gt;='MPLH COMPS'!$B$12,$BI147&lt;='MPLH COMPS'!$C$12),'MPLH COMPS'!$D$12&amp;" - "&amp;'MPLH COMPS'!$E$12,
IF(AND(BH147="CONVENTIONAL",$BI147&gt;='MPLH COMPS'!$B$13,$BI147&lt;='MPLH COMPS'!$C$13),'MPLH COMPS'!$D$13&amp;" - "&amp;'MPLH COMPS'!$E$13,
IF(AND(BH147="CONVENIENCE",$BI147&gt;='MPLH COMPS'!$B$3,$BI147&lt;='MPLH COMPS'!$C$3),'MPLH COMPS'!$F$3&amp;" - "&amp;'MPLH COMPS'!$G$3,
IF(AND(BH147="CONVENIENCE",$BI147&gt;='MPLH COMPS'!$B$4,$BI147&lt;='MPLH COMPS'!$C$4),'MPLH COMPS'!$F$4&amp;" - "&amp;'MPLH COMPS'!$G$4,
IF(AND(BH147="CONVENIENCE",$BI147&gt;='MPLH COMPS'!$B$5,$BI147&lt;='MPLH COMPS'!$C$5),'MPLH COMPS'!$F$5&amp;" - "&amp;'MPLH COMPS'!$G$5,
IF(AND(BH147="CONVENIENCE",$BI147&gt;='MPLH COMPS'!$B$6,$BI147&lt;='MPLH COMPS'!$C$6),'MPLH COMPS'!$F$6&amp;" - "&amp;'MPLH COMPS'!$G$6,
IF(AND(BH147="CONVENIENCE",$BI147&gt;='MPLH COMPS'!$B$7,$BI147&lt;='MPLH COMPS'!$C$7),'MPLH COMPS'!$F$7&amp;" - "&amp;'MPLH COMPS'!$G$7,
IF(AND(BH147="CONVENIENCE",$BI147&gt;='MPLH COMPS'!$B$8,$BI147&lt;='MPLH COMPS'!$C$8),'MPLH COMPS'!$F$8&amp;" - "&amp;'MPLH COMPS'!$G$8,
IF(AND(BH147="CONVENIENCE",$BI147&gt;='MPLH COMPS'!$B$9,$BI147&lt;='MPLH COMPS'!$C$9),'MPLH COMPS'!$F$9&amp;" - "&amp;'MPLH COMPS'!$G$9,
IF(AND(BH147="CONVENIENCE",$BI147&gt;='MPLH COMPS'!$B$10,$BI147&lt;='MPLH COMPS'!$C$10),'MPLH COMPS'!$F$10&amp;" - "&amp;'MPLH COMPS'!$G$10,
IF(AND(BH147="CONVENIENCE",$BI147&gt;='MPLH COMPS'!$B$11,$BI147&lt;='MPLH COMPS'!$C$11),'MPLH COMPS'!$F$11&amp;" - "&amp;'MPLH COMPS'!$G$11,
IF(AND(BH147="CONVENIENCE",$BI147&gt;='MPLH COMPS'!$B$12,$BI147&lt;='MPLH COMPS'!$C$12),'MPLH COMPS'!$F$12&amp;" - "&amp;'MPLH COMPS'!$G$12,
IF(AND(BH147="CONVENIENCE",$BI147&gt;='MPLH COMPS'!$B$13,$BI147&lt;='MPLH COMPS'!$C$13),'MPLH COMPS'!$F$13&amp;" - "&amp;'MPLH COMPS'!$G$13,
""))))))))))))))))))))))</f>
        <v/>
      </c>
      <c r="BM147" s="31"/>
      <c r="BN147" s="113"/>
      <c r="BO147" s="115">
        <f t="shared" si="95"/>
        <v>0</v>
      </c>
      <c r="BP147" s="117">
        <f t="shared" si="96"/>
        <v>0</v>
      </c>
      <c r="BQ147" s="117">
        <f t="shared" si="97"/>
        <v>0</v>
      </c>
      <c r="BR147" s="116">
        <f t="shared" si="98"/>
        <v>0</v>
      </c>
      <c r="BS147" s="115">
        <f t="shared" si="99"/>
        <v>0</v>
      </c>
      <c r="BT147" s="117">
        <f t="shared" si="100"/>
        <v>0</v>
      </c>
      <c r="BU147" s="116">
        <f t="shared" si="101"/>
        <v>0</v>
      </c>
      <c r="BV147" s="115">
        <f t="shared" si="102"/>
        <v>0</v>
      </c>
      <c r="BW147" s="117">
        <f t="shared" si="103"/>
        <v>0</v>
      </c>
      <c r="BX147" s="116">
        <f t="shared" si="104"/>
        <v>0</v>
      </c>
      <c r="BY147" s="118">
        <f t="shared" ref="BY147:BY203" si="108">SUM(BO147:BU147)-BX147</f>
        <v>0</v>
      </c>
    </row>
    <row r="148" spans="1:77" ht="20.75" customHeight="1" x14ac:dyDescent="0.2">
      <c r="A148" s="74" t="s">
        <v>218</v>
      </c>
      <c r="B148" s="120" t="b">
        <v>0</v>
      </c>
      <c r="C148" s="75"/>
      <c r="D148" s="159">
        <f t="shared" si="105"/>
        <v>0</v>
      </c>
      <c r="E148" s="96"/>
      <c r="F148" s="76"/>
      <c r="G148" s="77"/>
      <c r="H148" s="77"/>
      <c r="I148" s="39">
        <f t="shared" si="106"/>
        <v>0</v>
      </c>
      <c r="J148" s="98">
        <f>IF($F148=0,0,IF($B148=FALSE,ROUND($F148/$I148,4),
IF(AND($B148=TRUE,C148=0,ROUND($F148/$I148,4)&gt;=0.4),MIN(1,ROUND(($F148/$I148)*'FEDERAL RATES (HIDDEN)'!$C$2,4)),
IF(AND($B148=TRUE,C148=0,ROUND($F148/$I148,4)&lt;0.4),ROUND($F148/$I148,4),
IF(ROUND((SUMIFS($F:$F,$B:$B,TRUE,$C:$C,$C148)/SUMIFS($I:$I,$B:$B,TRUE,$C:$C,$C148)),4)&gt;=0.4,
MIN(1,ROUND((SUMIFS($F:$F,$B:$B,TRUE,$C:$C,$C148)/SUMIFS($I:$I,$B:$B,TRUE,$C:$C,$C148))*'FEDERAL RATES (HIDDEN)'!$C$2,4)),
ROUND((SUMIFS($F:$F,$B:$B,TRUE,$C:$C,$C148)/SUMIFS($I:$I,$B:$B,TRUE,$C:$C,$C148)),4))))))</f>
        <v>0</v>
      </c>
      <c r="K148" s="89">
        <f t="shared" si="76"/>
        <v>0</v>
      </c>
      <c r="L148" s="99">
        <f t="shared" si="77"/>
        <v>0</v>
      </c>
      <c r="M148" s="68">
        <v>1</v>
      </c>
      <c r="N148" s="87">
        <f t="shared" si="75"/>
        <v>0</v>
      </c>
      <c r="O148" s="68"/>
      <c r="P148" s="38">
        <f t="shared" si="78"/>
        <v>0</v>
      </c>
      <c r="Q148" s="38">
        <f t="shared" si="79"/>
        <v>0</v>
      </c>
      <c r="R148" s="38">
        <f t="shared" si="80"/>
        <v>0</v>
      </c>
      <c r="S148" s="87">
        <f t="shared" si="81"/>
        <v>0</v>
      </c>
      <c r="T148" s="69"/>
      <c r="U148" s="38">
        <f t="shared" si="82"/>
        <v>0</v>
      </c>
      <c r="V148" s="38">
        <f t="shared" si="83"/>
        <v>0</v>
      </c>
      <c r="W148" s="38">
        <f t="shared" si="84"/>
        <v>0</v>
      </c>
      <c r="X148" s="87">
        <f t="shared" si="85"/>
        <v>0</v>
      </c>
      <c r="Y148" s="69"/>
      <c r="Z148" s="38">
        <f t="shared" si="86"/>
        <v>0</v>
      </c>
      <c r="AA148" s="38">
        <f t="shared" si="87"/>
        <v>0</v>
      </c>
      <c r="AB148" s="38">
        <f t="shared" si="88"/>
        <v>0</v>
      </c>
      <c r="AC148" s="87">
        <f t="shared" si="89"/>
        <v>0</v>
      </c>
      <c r="AD148" s="69"/>
      <c r="AE148" s="38">
        <f t="shared" si="90"/>
        <v>0</v>
      </c>
      <c r="AF148" s="38">
        <f t="shared" si="91"/>
        <v>0</v>
      </c>
      <c r="AG148" s="38">
        <f t="shared" si="92"/>
        <v>0</v>
      </c>
      <c r="AH148" s="87">
        <f t="shared" si="93"/>
        <v>0</v>
      </c>
      <c r="AI148" s="69"/>
      <c r="AJ148" s="39">
        <f t="shared" si="94"/>
        <v>0</v>
      </c>
      <c r="AK148" s="106"/>
      <c r="AL148" s="91"/>
      <c r="AM148" s="107"/>
      <c r="AN148" s="106"/>
      <c r="AO148" s="91"/>
      <c r="AP148" s="107"/>
      <c r="AQ148" s="106"/>
      <c r="AR148" s="91"/>
      <c r="AS148" s="107"/>
      <c r="AT148" s="106"/>
      <c r="AU148" s="91"/>
      <c r="AV148" s="107"/>
      <c r="AW148" s="106"/>
      <c r="AX148" s="107"/>
      <c r="AY148" s="106"/>
      <c r="AZ148" s="107"/>
      <c r="BA148" s="108"/>
      <c r="BB148" s="106"/>
      <c r="BC148" s="91"/>
      <c r="BD148" s="91"/>
      <c r="BE148" s="91"/>
      <c r="BF148" s="107"/>
      <c r="BG148" s="70"/>
      <c r="BH148" s="61"/>
      <c r="BI148" s="38">
        <f xml:space="preserve">
(P148*(2/3))+
(X148*(1/3))+
(AC148)+
(AH148)+
((AJ148)/(AZ148+'FEDERAL RATES (HIDDEN)'!$C$20))</f>
        <v>0</v>
      </c>
      <c r="BJ148" s="65"/>
      <c r="BK148" s="63">
        <f t="shared" si="107"/>
        <v>0</v>
      </c>
      <c r="BL148" s="88" t="str">
        <f>IF(AND(BH148="CONVENTIONAL",$BI148&gt;='MPLH COMPS'!$B$3,$BI148&lt;='MPLH COMPS'!$C$3),'MPLH COMPS'!$D$3&amp;" - "&amp;'MPLH COMPS'!$E$3,
IF(AND(BH148="CONVENTIONAL",$BI148&gt;='MPLH COMPS'!$B$4,$BI148&lt;='MPLH COMPS'!$C$4),'MPLH COMPS'!$D$4&amp;" - "&amp;'MPLH COMPS'!$E$4,
IF(AND(BH148="CONVENTIONAL",$BI148&gt;='MPLH COMPS'!$B$5,$BI148&lt;='MPLH COMPS'!$C$5),'MPLH COMPS'!$D$5&amp;" - "&amp;'MPLH COMPS'!$E$5,
IF(AND(BH148="CONVENTIONAL",$BI148&gt;='MPLH COMPS'!$B$6,$BI148&lt;='MPLH COMPS'!$C$6),'MPLH COMPS'!$D$6&amp;" - "&amp;'MPLH COMPS'!$E$6,
IF(AND(BH148="CONVENTIONAL",$BI148&gt;='MPLH COMPS'!$B$7,$BI148&lt;='MPLH COMPS'!$C$7),'MPLH COMPS'!$D$7&amp;" - "&amp;'MPLH COMPS'!$E$7,
IF(AND(BH148="CONVENTIONAL",$BI148&gt;='MPLH COMPS'!$B$8,$BI148&lt;='MPLH COMPS'!$C$8),'MPLH COMPS'!$D$8&amp;" - "&amp;'MPLH COMPS'!$E$8,
IF(AND(BH148="CONVENTIONAL",$BI148&gt;='MPLH COMPS'!$B$9,$BI148&lt;='MPLH COMPS'!$C$9),'MPLH COMPS'!$D$9&amp;" - "&amp;'MPLH COMPS'!$E$9,
IF(AND(BH148="CONVENTIONAL",$BI148&gt;='MPLH COMPS'!$B$10,$BI148&lt;='MPLH COMPS'!$C$10),'MPLH COMPS'!$D$10&amp;" - "&amp;'MPLH COMPS'!$E$10,
IF(AND(BH148="CONVENTIONAL",$BI148&gt;='MPLH COMPS'!$B$11,$BI148&lt;='MPLH COMPS'!$C$11),'MPLH COMPS'!$D$11&amp;" - "&amp;'MPLH COMPS'!$E$11,
IF(AND(BH148="CONVENTIONAL",$BI148&gt;='MPLH COMPS'!$B$12,$BI148&lt;='MPLH COMPS'!$C$12),'MPLH COMPS'!$D$12&amp;" - "&amp;'MPLH COMPS'!$E$12,
IF(AND(BH148="CONVENTIONAL",$BI148&gt;='MPLH COMPS'!$B$13,$BI148&lt;='MPLH COMPS'!$C$13),'MPLH COMPS'!$D$13&amp;" - "&amp;'MPLH COMPS'!$E$13,
IF(AND(BH148="CONVENIENCE",$BI148&gt;='MPLH COMPS'!$B$3,$BI148&lt;='MPLH COMPS'!$C$3),'MPLH COMPS'!$F$3&amp;" - "&amp;'MPLH COMPS'!$G$3,
IF(AND(BH148="CONVENIENCE",$BI148&gt;='MPLH COMPS'!$B$4,$BI148&lt;='MPLH COMPS'!$C$4),'MPLH COMPS'!$F$4&amp;" - "&amp;'MPLH COMPS'!$G$4,
IF(AND(BH148="CONVENIENCE",$BI148&gt;='MPLH COMPS'!$B$5,$BI148&lt;='MPLH COMPS'!$C$5),'MPLH COMPS'!$F$5&amp;" - "&amp;'MPLH COMPS'!$G$5,
IF(AND(BH148="CONVENIENCE",$BI148&gt;='MPLH COMPS'!$B$6,$BI148&lt;='MPLH COMPS'!$C$6),'MPLH COMPS'!$F$6&amp;" - "&amp;'MPLH COMPS'!$G$6,
IF(AND(BH148="CONVENIENCE",$BI148&gt;='MPLH COMPS'!$B$7,$BI148&lt;='MPLH COMPS'!$C$7),'MPLH COMPS'!$F$7&amp;" - "&amp;'MPLH COMPS'!$G$7,
IF(AND(BH148="CONVENIENCE",$BI148&gt;='MPLH COMPS'!$B$8,$BI148&lt;='MPLH COMPS'!$C$8),'MPLH COMPS'!$F$8&amp;" - "&amp;'MPLH COMPS'!$G$8,
IF(AND(BH148="CONVENIENCE",$BI148&gt;='MPLH COMPS'!$B$9,$BI148&lt;='MPLH COMPS'!$C$9),'MPLH COMPS'!$F$9&amp;" - "&amp;'MPLH COMPS'!$G$9,
IF(AND(BH148="CONVENIENCE",$BI148&gt;='MPLH COMPS'!$B$10,$BI148&lt;='MPLH COMPS'!$C$10),'MPLH COMPS'!$F$10&amp;" - "&amp;'MPLH COMPS'!$G$10,
IF(AND(BH148="CONVENIENCE",$BI148&gt;='MPLH COMPS'!$B$11,$BI148&lt;='MPLH COMPS'!$C$11),'MPLH COMPS'!$F$11&amp;" - "&amp;'MPLH COMPS'!$G$11,
IF(AND(BH148="CONVENIENCE",$BI148&gt;='MPLH COMPS'!$B$12,$BI148&lt;='MPLH COMPS'!$C$12),'MPLH COMPS'!$F$12&amp;" - "&amp;'MPLH COMPS'!$G$12,
IF(AND(BH148="CONVENIENCE",$BI148&gt;='MPLH COMPS'!$B$13,$BI148&lt;='MPLH COMPS'!$C$13),'MPLH COMPS'!$F$13&amp;" - "&amp;'MPLH COMPS'!$G$13,
""))))))))))))))))))))))</f>
        <v/>
      </c>
      <c r="BM148" s="31"/>
      <c r="BN148" s="113"/>
      <c r="BO148" s="115">
        <f t="shared" si="95"/>
        <v>0</v>
      </c>
      <c r="BP148" s="117">
        <f t="shared" si="96"/>
        <v>0</v>
      </c>
      <c r="BQ148" s="117">
        <f t="shared" si="97"/>
        <v>0</v>
      </c>
      <c r="BR148" s="116">
        <f t="shared" si="98"/>
        <v>0</v>
      </c>
      <c r="BS148" s="115">
        <f t="shared" si="99"/>
        <v>0</v>
      </c>
      <c r="BT148" s="117">
        <f t="shared" si="100"/>
        <v>0</v>
      </c>
      <c r="BU148" s="116">
        <f t="shared" si="101"/>
        <v>0</v>
      </c>
      <c r="BV148" s="115">
        <f t="shared" si="102"/>
        <v>0</v>
      </c>
      <c r="BW148" s="117">
        <f t="shared" si="103"/>
        <v>0</v>
      </c>
      <c r="BX148" s="116">
        <f t="shared" si="104"/>
        <v>0</v>
      </c>
      <c r="BY148" s="118">
        <f t="shared" si="108"/>
        <v>0</v>
      </c>
    </row>
    <row r="149" spans="1:77" ht="20.75" customHeight="1" x14ac:dyDescent="0.2">
      <c r="A149" s="74" t="s">
        <v>219</v>
      </c>
      <c r="B149" s="120" t="b">
        <v>0</v>
      </c>
      <c r="C149" s="75"/>
      <c r="D149" s="159">
        <f t="shared" si="105"/>
        <v>0</v>
      </c>
      <c r="E149" s="96"/>
      <c r="F149" s="76"/>
      <c r="G149" s="77"/>
      <c r="H149" s="77"/>
      <c r="I149" s="39">
        <f t="shared" si="106"/>
        <v>0</v>
      </c>
      <c r="J149" s="98">
        <f>IF($F149=0,0,IF($B149=FALSE,ROUND($F149/$I149,4),
IF(AND($B149=TRUE,C149=0,ROUND($F149/$I149,4)&gt;=0.4),MIN(1,ROUND(($F149/$I149)*'FEDERAL RATES (HIDDEN)'!$C$2,4)),
IF(AND($B149=TRUE,C149=0,ROUND($F149/$I149,4)&lt;0.4),ROUND($F149/$I149,4),
IF(ROUND((SUMIFS($F:$F,$B:$B,TRUE,$C:$C,$C149)/SUMIFS($I:$I,$B:$B,TRUE,$C:$C,$C149)),4)&gt;=0.4,
MIN(1,ROUND((SUMIFS($F:$F,$B:$B,TRUE,$C:$C,$C149)/SUMIFS($I:$I,$B:$B,TRUE,$C:$C,$C149))*'FEDERAL RATES (HIDDEN)'!$C$2,4)),
ROUND((SUMIFS($F:$F,$B:$B,TRUE,$C:$C,$C149)/SUMIFS($I:$I,$B:$B,TRUE,$C:$C,$C149)),4))))))</f>
        <v>0</v>
      </c>
      <c r="K149" s="89">
        <f t="shared" si="76"/>
        <v>0</v>
      </c>
      <c r="L149" s="99">
        <f t="shared" si="77"/>
        <v>0</v>
      </c>
      <c r="M149" s="68">
        <v>1</v>
      </c>
      <c r="N149" s="87">
        <f t="shared" si="75"/>
        <v>0</v>
      </c>
      <c r="O149" s="68"/>
      <c r="P149" s="38">
        <f t="shared" si="78"/>
        <v>0</v>
      </c>
      <c r="Q149" s="38">
        <f t="shared" si="79"/>
        <v>0</v>
      </c>
      <c r="R149" s="38">
        <f t="shared" si="80"/>
        <v>0</v>
      </c>
      <c r="S149" s="87">
        <f t="shared" si="81"/>
        <v>0</v>
      </c>
      <c r="T149" s="69"/>
      <c r="U149" s="38">
        <f t="shared" si="82"/>
        <v>0</v>
      </c>
      <c r="V149" s="38">
        <f t="shared" si="83"/>
        <v>0</v>
      </c>
      <c r="W149" s="38">
        <f t="shared" si="84"/>
        <v>0</v>
      </c>
      <c r="X149" s="87">
        <f t="shared" si="85"/>
        <v>0</v>
      </c>
      <c r="Y149" s="69"/>
      <c r="Z149" s="38">
        <f t="shared" si="86"/>
        <v>0</v>
      </c>
      <c r="AA149" s="38">
        <f t="shared" si="87"/>
        <v>0</v>
      </c>
      <c r="AB149" s="38">
        <f t="shared" si="88"/>
        <v>0</v>
      </c>
      <c r="AC149" s="87">
        <f t="shared" si="89"/>
        <v>0</v>
      </c>
      <c r="AD149" s="69"/>
      <c r="AE149" s="38">
        <f t="shared" si="90"/>
        <v>0</v>
      </c>
      <c r="AF149" s="38">
        <f t="shared" si="91"/>
        <v>0</v>
      </c>
      <c r="AG149" s="38">
        <f t="shared" si="92"/>
        <v>0</v>
      </c>
      <c r="AH149" s="87">
        <f t="shared" si="93"/>
        <v>0</v>
      </c>
      <c r="AI149" s="69"/>
      <c r="AJ149" s="39">
        <f t="shared" si="94"/>
        <v>0</v>
      </c>
      <c r="AK149" s="106"/>
      <c r="AL149" s="91"/>
      <c r="AM149" s="107"/>
      <c r="AN149" s="106"/>
      <c r="AO149" s="91"/>
      <c r="AP149" s="107"/>
      <c r="AQ149" s="106"/>
      <c r="AR149" s="91"/>
      <c r="AS149" s="107"/>
      <c r="AT149" s="106"/>
      <c r="AU149" s="91"/>
      <c r="AV149" s="107"/>
      <c r="AW149" s="106"/>
      <c r="AX149" s="107"/>
      <c r="AY149" s="106"/>
      <c r="AZ149" s="107"/>
      <c r="BA149" s="108"/>
      <c r="BB149" s="106"/>
      <c r="BC149" s="91"/>
      <c r="BD149" s="91"/>
      <c r="BE149" s="91"/>
      <c r="BF149" s="107"/>
      <c r="BG149" s="70"/>
      <c r="BH149" s="61"/>
      <c r="BI149" s="38">
        <f xml:space="preserve">
(P149*(2/3))+
(X149*(1/3))+
(AC149)+
(AH149)+
((AJ149)/(AZ149+'FEDERAL RATES (HIDDEN)'!$C$20))</f>
        <v>0</v>
      </c>
      <c r="BJ149" s="65"/>
      <c r="BK149" s="63">
        <f t="shared" si="107"/>
        <v>0</v>
      </c>
      <c r="BL149" s="88" t="str">
        <f>IF(AND(BH149="CONVENTIONAL",$BI149&gt;='MPLH COMPS'!$B$3,$BI149&lt;='MPLH COMPS'!$C$3),'MPLH COMPS'!$D$3&amp;" - "&amp;'MPLH COMPS'!$E$3,
IF(AND(BH149="CONVENTIONAL",$BI149&gt;='MPLH COMPS'!$B$4,$BI149&lt;='MPLH COMPS'!$C$4),'MPLH COMPS'!$D$4&amp;" - "&amp;'MPLH COMPS'!$E$4,
IF(AND(BH149="CONVENTIONAL",$BI149&gt;='MPLH COMPS'!$B$5,$BI149&lt;='MPLH COMPS'!$C$5),'MPLH COMPS'!$D$5&amp;" - "&amp;'MPLH COMPS'!$E$5,
IF(AND(BH149="CONVENTIONAL",$BI149&gt;='MPLH COMPS'!$B$6,$BI149&lt;='MPLH COMPS'!$C$6),'MPLH COMPS'!$D$6&amp;" - "&amp;'MPLH COMPS'!$E$6,
IF(AND(BH149="CONVENTIONAL",$BI149&gt;='MPLH COMPS'!$B$7,$BI149&lt;='MPLH COMPS'!$C$7),'MPLH COMPS'!$D$7&amp;" - "&amp;'MPLH COMPS'!$E$7,
IF(AND(BH149="CONVENTIONAL",$BI149&gt;='MPLH COMPS'!$B$8,$BI149&lt;='MPLH COMPS'!$C$8),'MPLH COMPS'!$D$8&amp;" - "&amp;'MPLH COMPS'!$E$8,
IF(AND(BH149="CONVENTIONAL",$BI149&gt;='MPLH COMPS'!$B$9,$BI149&lt;='MPLH COMPS'!$C$9),'MPLH COMPS'!$D$9&amp;" - "&amp;'MPLH COMPS'!$E$9,
IF(AND(BH149="CONVENTIONAL",$BI149&gt;='MPLH COMPS'!$B$10,$BI149&lt;='MPLH COMPS'!$C$10),'MPLH COMPS'!$D$10&amp;" - "&amp;'MPLH COMPS'!$E$10,
IF(AND(BH149="CONVENTIONAL",$BI149&gt;='MPLH COMPS'!$B$11,$BI149&lt;='MPLH COMPS'!$C$11),'MPLH COMPS'!$D$11&amp;" - "&amp;'MPLH COMPS'!$E$11,
IF(AND(BH149="CONVENTIONAL",$BI149&gt;='MPLH COMPS'!$B$12,$BI149&lt;='MPLH COMPS'!$C$12),'MPLH COMPS'!$D$12&amp;" - "&amp;'MPLH COMPS'!$E$12,
IF(AND(BH149="CONVENTIONAL",$BI149&gt;='MPLH COMPS'!$B$13,$BI149&lt;='MPLH COMPS'!$C$13),'MPLH COMPS'!$D$13&amp;" - "&amp;'MPLH COMPS'!$E$13,
IF(AND(BH149="CONVENIENCE",$BI149&gt;='MPLH COMPS'!$B$3,$BI149&lt;='MPLH COMPS'!$C$3),'MPLH COMPS'!$F$3&amp;" - "&amp;'MPLH COMPS'!$G$3,
IF(AND(BH149="CONVENIENCE",$BI149&gt;='MPLH COMPS'!$B$4,$BI149&lt;='MPLH COMPS'!$C$4),'MPLH COMPS'!$F$4&amp;" - "&amp;'MPLH COMPS'!$G$4,
IF(AND(BH149="CONVENIENCE",$BI149&gt;='MPLH COMPS'!$B$5,$BI149&lt;='MPLH COMPS'!$C$5),'MPLH COMPS'!$F$5&amp;" - "&amp;'MPLH COMPS'!$G$5,
IF(AND(BH149="CONVENIENCE",$BI149&gt;='MPLH COMPS'!$B$6,$BI149&lt;='MPLH COMPS'!$C$6),'MPLH COMPS'!$F$6&amp;" - "&amp;'MPLH COMPS'!$G$6,
IF(AND(BH149="CONVENIENCE",$BI149&gt;='MPLH COMPS'!$B$7,$BI149&lt;='MPLH COMPS'!$C$7),'MPLH COMPS'!$F$7&amp;" - "&amp;'MPLH COMPS'!$G$7,
IF(AND(BH149="CONVENIENCE",$BI149&gt;='MPLH COMPS'!$B$8,$BI149&lt;='MPLH COMPS'!$C$8),'MPLH COMPS'!$F$8&amp;" - "&amp;'MPLH COMPS'!$G$8,
IF(AND(BH149="CONVENIENCE",$BI149&gt;='MPLH COMPS'!$B$9,$BI149&lt;='MPLH COMPS'!$C$9),'MPLH COMPS'!$F$9&amp;" - "&amp;'MPLH COMPS'!$G$9,
IF(AND(BH149="CONVENIENCE",$BI149&gt;='MPLH COMPS'!$B$10,$BI149&lt;='MPLH COMPS'!$C$10),'MPLH COMPS'!$F$10&amp;" - "&amp;'MPLH COMPS'!$G$10,
IF(AND(BH149="CONVENIENCE",$BI149&gt;='MPLH COMPS'!$B$11,$BI149&lt;='MPLH COMPS'!$C$11),'MPLH COMPS'!$F$11&amp;" - "&amp;'MPLH COMPS'!$G$11,
IF(AND(BH149="CONVENIENCE",$BI149&gt;='MPLH COMPS'!$B$12,$BI149&lt;='MPLH COMPS'!$C$12),'MPLH COMPS'!$F$12&amp;" - "&amp;'MPLH COMPS'!$G$12,
IF(AND(BH149="CONVENIENCE",$BI149&gt;='MPLH COMPS'!$B$13,$BI149&lt;='MPLH COMPS'!$C$13),'MPLH COMPS'!$F$13&amp;" - "&amp;'MPLH COMPS'!$G$13,
""))))))))))))))))))))))</f>
        <v/>
      </c>
      <c r="BM149" s="31"/>
      <c r="BN149" s="113"/>
      <c r="BO149" s="115">
        <f t="shared" si="95"/>
        <v>0</v>
      </c>
      <c r="BP149" s="117">
        <f t="shared" si="96"/>
        <v>0</v>
      </c>
      <c r="BQ149" s="117">
        <f t="shared" si="97"/>
        <v>0</v>
      </c>
      <c r="BR149" s="116">
        <f t="shared" si="98"/>
        <v>0</v>
      </c>
      <c r="BS149" s="115">
        <f t="shared" si="99"/>
        <v>0</v>
      </c>
      <c r="BT149" s="117">
        <f t="shared" si="100"/>
        <v>0</v>
      </c>
      <c r="BU149" s="116">
        <f t="shared" si="101"/>
        <v>0</v>
      </c>
      <c r="BV149" s="115">
        <f t="shared" si="102"/>
        <v>0</v>
      </c>
      <c r="BW149" s="117">
        <f t="shared" si="103"/>
        <v>0</v>
      </c>
      <c r="BX149" s="116">
        <f t="shared" si="104"/>
        <v>0</v>
      </c>
      <c r="BY149" s="118">
        <f t="shared" si="108"/>
        <v>0</v>
      </c>
    </row>
    <row r="150" spans="1:77" ht="20.75" customHeight="1" x14ac:dyDescent="0.2">
      <c r="A150" s="74" t="s">
        <v>220</v>
      </c>
      <c r="B150" s="120" t="b">
        <v>0</v>
      </c>
      <c r="C150" s="75"/>
      <c r="D150" s="159">
        <f t="shared" si="105"/>
        <v>0</v>
      </c>
      <c r="E150" s="96"/>
      <c r="F150" s="76"/>
      <c r="G150" s="77"/>
      <c r="H150" s="77"/>
      <c r="I150" s="39">
        <f t="shared" si="106"/>
        <v>0</v>
      </c>
      <c r="J150" s="98">
        <f>IF($F150=0,0,IF($B150=FALSE,ROUND($F150/$I150,4),
IF(AND($B150=TRUE,C150=0,ROUND($F150/$I150,4)&gt;=0.4),MIN(1,ROUND(($F150/$I150)*'FEDERAL RATES (HIDDEN)'!$C$2,4)),
IF(AND($B150=TRUE,C150=0,ROUND($F150/$I150,4)&lt;0.4),ROUND($F150/$I150,4),
IF(ROUND((SUMIFS($F:$F,$B:$B,TRUE,$C:$C,$C150)/SUMIFS($I:$I,$B:$B,TRUE,$C:$C,$C150)),4)&gt;=0.4,
MIN(1,ROUND((SUMIFS($F:$F,$B:$B,TRUE,$C:$C,$C150)/SUMIFS($I:$I,$B:$B,TRUE,$C:$C,$C150))*'FEDERAL RATES (HIDDEN)'!$C$2,4)),
ROUND((SUMIFS($F:$F,$B:$B,TRUE,$C:$C,$C150)/SUMIFS($I:$I,$B:$B,TRUE,$C:$C,$C150)),4))))))</f>
        <v>0</v>
      </c>
      <c r="K150" s="89">
        <f t="shared" si="76"/>
        <v>0</v>
      </c>
      <c r="L150" s="99">
        <f t="shared" si="77"/>
        <v>0</v>
      </c>
      <c r="M150" s="68">
        <v>1</v>
      </c>
      <c r="N150" s="87">
        <f t="shared" si="75"/>
        <v>0</v>
      </c>
      <c r="O150" s="68"/>
      <c r="P150" s="38">
        <f t="shared" si="78"/>
        <v>0</v>
      </c>
      <c r="Q150" s="38">
        <f t="shared" si="79"/>
        <v>0</v>
      </c>
      <c r="R150" s="38">
        <f t="shared" si="80"/>
        <v>0</v>
      </c>
      <c r="S150" s="87">
        <f t="shared" si="81"/>
        <v>0</v>
      </c>
      <c r="T150" s="69"/>
      <c r="U150" s="38">
        <f t="shared" si="82"/>
        <v>0</v>
      </c>
      <c r="V150" s="38">
        <f t="shared" si="83"/>
        <v>0</v>
      </c>
      <c r="W150" s="38">
        <f t="shared" si="84"/>
        <v>0</v>
      </c>
      <c r="X150" s="87">
        <f t="shared" si="85"/>
        <v>0</v>
      </c>
      <c r="Y150" s="69"/>
      <c r="Z150" s="38">
        <f t="shared" si="86"/>
        <v>0</v>
      </c>
      <c r="AA150" s="38">
        <f t="shared" si="87"/>
        <v>0</v>
      </c>
      <c r="AB150" s="38">
        <f t="shared" si="88"/>
        <v>0</v>
      </c>
      <c r="AC150" s="87">
        <f t="shared" si="89"/>
        <v>0</v>
      </c>
      <c r="AD150" s="69"/>
      <c r="AE150" s="38">
        <f t="shared" si="90"/>
        <v>0</v>
      </c>
      <c r="AF150" s="38">
        <f t="shared" si="91"/>
        <v>0</v>
      </c>
      <c r="AG150" s="38">
        <f t="shared" si="92"/>
        <v>0</v>
      </c>
      <c r="AH150" s="87">
        <f t="shared" si="93"/>
        <v>0</v>
      </c>
      <c r="AI150" s="69"/>
      <c r="AJ150" s="39">
        <f t="shared" si="94"/>
        <v>0</v>
      </c>
      <c r="AK150" s="106"/>
      <c r="AL150" s="91"/>
      <c r="AM150" s="107"/>
      <c r="AN150" s="106"/>
      <c r="AO150" s="91"/>
      <c r="AP150" s="107"/>
      <c r="AQ150" s="106"/>
      <c r="AR150" s="91"/>
      <c r="AS150" s="107"/>
      <c r="AT150" s="106"/>
      <c r="AU150" s="91"/>
      <c r="AV150" s="107"/>
      <c r="AW150" s="106"/>
      <c r="AX150" s="107"/>
      <c r="AY150" s="106"/>
      <c r="AZ150" s="107"/>
      <c r="BA150" s="108"/>
      <c r="BB150" s="106"/>
      <c r="BC150" s="91"/>
      <c r="BD150" s="91"/>
      <c r="BE150" s="91"/>
      <c r="BF150" s="107"/>
      <c r="BG150" s="70"/>
      <c r="BH150" s="61"/>
      <c r="BI150" s="38">
        <f xml:space="preserve">
(P150*(2/3))+
(X150*(1/3))+
(AC150)+
(AH150)+
((AJ150)/(AZ150+'FEDERAL RATES (HIDDEN)'!$C$20))</f>
        <v>0</v>
      </c>
      <c r="BJ150" s="65"/>
      <c r="BK150" s="63">
        <f t="shared" si="107"/>
        <v>0</v>
      </c>
      <c r="BL150" s="88" t="str">
        <f>IF(AND(BH150="CONVENTIONAL",$BI150&gt;='MPLH COMPS'!$B$3,$BI150&lt;='MPLH COMPS'!$C$3),'MPLH COMPS'!$D$3&amp;" - "&amp;'MPLH COMPS'!$E$3,
IF(AND(BH150="CONVENTIONAL",$BI150&gt;='MPLH COMPS'!$B$4,$BI150&lt;='MPLH COMPS'!$C$4),'MPLH COMPS'!$D$4&amp;" - "&amp;'MPLH COMPS'!$E$4,
IF(AND(BH150="CONVENTIONAL",$BI150&gt;='MPLH COMPS'!$B$5,$BI150&lt;='MPLH COMPS'!$C$5),'MPLH COMPS'!$D$5&amp;" - "&amp;'MPLH COMPS'!$E$5,
IF(AND(BH150="CONVENTIONAL",$BI150&gt;='MPLH COMPS'!$B$6,$BI150&lt;='MPLH COMPS'!$C$6),'MPLH COMPS'!$D$6&amp;" - "&amp;'MPLH COMPS'!$E$6,
IF(AND(BH150="CONVENTIONAL",$BI150&gt;='MPLH COMPS'!$B$7,$BI150&lt;='MPLH COMPS'!$C$7),'MPLH COMPS'!$D$7&amp;" - "&amp;'MPLH COMPS'!$E$7,
IF(AND(BH150="CONVENTIONAL",$BI150&gt;='MPLH COMPS'!$B$8,$BI150&lt;='MPLH COMPS'!$C$8),'MPLH COMPS'!$D$8&amp;" - "&amp;'MPLH COMPS'!$E$8,
IF(AND(BH150="CONVENTIONAL",$BI150&gt;='MPLH COMPS'!$B$9,$BI150&lt;='MPLH COMPS'!$C$9),'MPLH COMPS'!$D$9&amp;" - "&amp;'MPLH COMPS'!$E$9,
IF(AND(BH150="CONVENTIONAL",$BI150&gt;='MPLH COMPS'!$B$10,$BI150&lt;='MPLH COMPS'!$C$10),'MPLH COMPS'!$D$10&amp;" - "&amp;'MPLH COMPS'!$E$10,
IF(AND(BH150="CONVENTIONAL",$BI150&gt;='MPLH COMPS'!$B$11,$BI150&lt;='MPLH COMPS'!$C$11),'MPLH COMPS'!$D$11&amp;" - "&amp;'MPLH COMPS'!$E$11,
IF(AND(BH150="CONVENTIONAL",$BI150&gt;='MPLH COMPS'!$B$12,$BI150&lt;='MPLH COMPS'!$C$12),'MPLH COMPS'!$D$12&amp;" - "&amp;'MPLH COMPS'!$E$12,
IF(AND(BH150="CONVENTIONAL",$BI150&gt;='MPLH COMPS'!$B$13,$BI150&lt;='MPLH COMPS'!$C$13),'MPLH COMPS'!$D$13&amp;" - "&amp;'MPLH COMPS'!$E$13,
IF(AND(BH150="CONVENIENCE",$BI150&gt;='MPLH COMPS'!$B$3,$BI150&lt;='MPLH COMPS'!$C$3),'MPLH COMPS'!$F$3&amp;" - "&amp;'MPLH COMPS'!$G$3,
IF(AND(BH150="CONVENIENCE",$BI150&gt;='MPLH COMPS'!$B$4,$BI150&lt;='MPLH COMPS'!$C$4),'MPLH COMPS'!$F$4&amp;" - "&amp;'MPLH COMPS'!$G$4,
IF(AND(BH150="CONVENIENCE",$BI150&gt;='MPLH COMPS'!$B$5,$BI150&lt;='MPLH COMPS'!$C$5),'MPLH COMPS'!$F$5&amp;" - "&amp;'MPLH COMPS'!$G$5,
IF(AND(BH150="CONVENIENCE",$BI150&gt;='MPLH COMPS'!$B$6,$BI150&lt;='MPLH COMPS'!$C$6),'MPLH COMPS'!$F$6&amp;" - "&amp;'MPLH COMPS'!$G$6,
IF(AND(BH150="CONVENIENCE",$BI150&gt;='MPLH COMPS'!$B$7,$BI150&lt;='MPLH COMPS'!$C$7),'MPLH COMPS'!$F$7&amp;" - "&amp;'MPLH COMPS'!$G$7,
IF(AND(BH150="CONVENIENCE",$BI150&gt;='MPLH COMPS'!$B$8,$BI150&lt;='MPLH COMPS'!$C$8),'MPLH COMPS'!$F$8&amp;" - "&amp;'MPLH COMPS'!$G$8,
IF(AND(BH150="CONVENIENCE",$BI150&gt;='MPLH COMPS'!$B$9,$BI150&lt;='MPLH COMPS'!$C$9),'MPLH COMPS'!$F$9&amp;" - "&amp;'MPLH COMPS'!$G$9,
IF(AND(BH150="CONVENIENCE",$BI150&gt;='MPLH COMPS'!$B$10,$BI150&lt;='MPLH COMPS'!$C$10),'MPLH COMPS'!$F$10&amp;" - "&amp;'MPLH COMPS'!$G$10,
IF(AND(BH150="CONVENIENCE",$BI150&gt;='MPLH COMPS'!$B$11,$BI150&lt;='MPLH COMPS'!$C$11),'MPLH COMPS'!$F$11&amp;" - "&amp;'MPLH COMPS'!$G$11,
IF(AND(BH150="CONVENIENCE",$BI150&gt;='MPLH COMPS'!$B$12,$BI150&lt;='MPLH COMPS'!$C$12),'MPLH COMPS'!$F$12&amp;" - "&amp;'MPLH COMPS'!$G$12,
IF(AND(BH150="CONVENIENCE",$BI150&gt;='MPLH COMPS'!$B$13,$BI150&lt;='MPLH COMPS'!$C$13),'MPLH COMPS'!$F$13&amp;" - "&amp;'MPLH COMPS'!$G$13,
""))))))))))))))))))))))</f>
        <v/>
      </c>
      <c r="BM150" s="31"/>
      <c r="BN150" s="113"/>
      <c r="BO150" s="115">
        <f t="shared" si="95"/>
        <v>0</v>
      </c>
      <c r="BP150" s="117">
        <f t="shared" si="96"/>
        <v>0</v>
      </c>
      <c r="BQ150" s="117">
        <f t="shared" si="97"/>
        <v>0</v>
      </c>
      <c r="BR150" s="116">
        <f t="shared" si="98"/>
        <v>0</v>
      </c>
      <c r="BS150" s="115">
        <f t="shared" si="99"/>
        <v>0</v>
      </c>
      <c r="BT150" s="117">
        <f t="shared" si="100"/>
        <v>0</v>
      </c>
      <c r="BU150" s="116">
        <f t="shared" si="101"/>
        <v>0</v>
      </c>
      <c r="BV150" s="115">
        <f t="shared" si="102"/>
        <v>0</v>
      </c>
      <c r="BW150" s="117">
        <f t="shared" si="103"/>
        <v>0</v>
      </c>
      <c r="BX150" s="116">
        <f t="shared" si="104"/>
        <v>0</v>
      </c>
      <c r="BY150" s="118">
        <f t="shared" si="108"/>
        <v>0</v>
      </c>
    </row>
    <row r="151" spans="1:77" ht="20.75" customHeight="1" x14ac:dyDescent="0.2">
      <c r="A151" s="74" t="s">
        <v>221</v>
      </c>
      <c r="B151" s="120" t="b">
        <v>0</v>
      </c>
      <c r="C151" s="75"/>
      <c r="D151" s="159">
        <f t="shared" si="105"/>
        <v>0</v>
      </c>
      <c r="E151" s="96"/>
      <c r="F151" s="76"/>
      <c r="G151" s="77"/>
      <c r="H151" s="77"/>
      <c r="I151" s="39">
        <f t="shared" si="106"/>
        <v>0</v>
      </c>
      <c r="J151" s="98">
        <f>IF($F151=0,0,IF($B151=FALSE,ROUND($F151/$I151,4),
IF(AND($B151=TRUE,C151=0,ROUND($F151/$I151,4)&gt;=0.4),MIN(1,ROUND(($F151/$I151)*'FEDERAL RATES (HIDDEN)'!$C$2,4)),
IF(AND($B151=TRUE,C151=0,ROUND($F151/$I151,4)&lt;0.4),ROUND($F151/$I151,4),
IF(ROUND((SUMIFS($F:$F,$B:$B,TRUE,$C:$C,$C151)/SUMIFS($I:$I,$B:$B,TRUE,$C:$C,$C151)),4)&gt;=0.4,
MIN(1,ROUND((SUMIFS($F:$F,$B:$B,TRUE,$C:$C,$C151)/SUMIFS($I:$I,$B:$B,TRUE,$C:$C,$C151))*'FEDERAL RATES (HIDDEN)'!$C$2,4)),
ROUND((SUMIFS($F:$F,$B:$B,TRUE,$C:$C,$C151)/SUMIFS($I:$I,$B:$B,TRUE,$C:$C,$C151)),4))))))</f>
        <v>0</v>
      </c>
      <c r="K151" s="89">
        <f t="shared" si="76"/>
        <v>0</v>
      </c>
      <c r="L151" s="99">
        <f t="shared" si="77"/>
        <v>0</v>
      </c>
      <c r="M151" s="68">
        <v>1</v>
      </c>
      <c r="N151" s="87">
        <f t="shared" si="75"/>
        <v>0</v>
      </c>
      <c r="O151" s="68"/>
      <c r="P151" s="38">
        <f t="shared" si="78"/>
        <v>0</v>
      </c>
      <c r="Q151" s="38">
        <f t="shared" si="79"/>
        <v>0</v>
      </c>
      <c r="R151" s="38">
        <f t="shared" si="80"/>
        <v>0</v>
      </c>
      <c r="S151" s="87">
        <f t="shared" si="81"/>
        <v>0</v>
      </c>
      <c r="T151" s="69"/>
      <c r="U151" s="38">
        <f t="shared" si="82"/>
        <v>0</v>
      </c>
      <c r="V151" s="38">
        <f t="shared" si="83"/>
        <v>0</v>
      </c>
      <c r="W151" s="38">
        <f t="shared" si="84"/>
        <v>0</v>
      </c>
      <c r="X151" s="87">
        <f t="shared" si="85"/>
        <v>0</v>
      </c>
      <c r="Y151" s="69"/>
      <c r="Z151" s="38">
        <f t="shared" si="86"/>
        <v>0</v>
      </c>
      <c r="AA151" s="38">
        <f t="shared" si="87"/>
        <v>0</v>
      </c>
      <c r="AB151" s="38">
        <f t="shared" si="88"/>
        <v>0</v>
      </c>
      <c r="AC151" s="87">
        <f t="shared" si="89"/>
        <v>0</v>
      </c>
      <c r="AD151" s="69"/>
      <c r="AE151" s="38">
        <f t="shared" si="90"/>
        <v>0</v>
      </c>
      <c r="AF151" s="38">
        <f t="shared" si="91"/>
        <v>0</v>
      </c>
      <c r="AG151" s="38">
        <f t="shared" si="92"/>
        <v>0</v>
      </c>
      <c r="AH151" s="87">
        <f t="shared" si="93"/>
        <v>0</v>
      </c>
      <c r="AI151" s="69"/>
      <c r="AJ151" s="39">
        <f t="shared" si="94"/>
        <v>0</v>
      </c>
      <c r="AK151" s="106"/>
      <c r="AL151" s="91"/>
      <c r="AM151" s="107"/>
      <c r="AN151" s="106"/>
      <c r="AO151" s="91"/>
      <c r="AP151" s="107"/>
      <c r="AQ151" s="106"/>
      <c r="AR151" s="91"/>
      <c r="AS151" s="107"/>
      <c r="AT151" s="106"/>
      <c r="AU151" s="91"/>
      <c r="AV151" s="107"/>
      <c r="AW151" s="106"/>
      <c r="AX151" s="107"/>
      <c r="AY151" s="106"/>
      <c r="AZ151" s="107"/>
      <c r="BA151" s="108"/>
      <c r="BB151" s="106"/>
      <c r="BC151" s="91"/>
      <c r="BD151" s="91"/>
      <c r="BE151" s="91"/>
      <c r="BF151" s="107"/>
      <c r="BG151" s="70"/>
      <c r="BH151" s="61"/>
      <c r="BI151" s="38">
        <f xml:space="preserve">
(P151*(2/3))+
(X151*(1/3))+
(AC151)+
(AH151)+
((AJ151)/(AZ151+'FEDERAL RATES (HIDDEN)'!$C$20))</f>
        <v>0</v>
      </c>
      <c r="BJ151" s="65"/>
      <c r="BK151" s="63">
        <f t="shared" si="107"/>
        <v>0</v>
      </c>
      <c r="BL151" s="88" t="str">
        <f>IF(AND(BH151="CONVENTIONAL",$BI151&gt;='MPLH COMPS'!$B$3,$BI151&lt;='MPLH COMPS'!$C$3),'MPLH COMPS'!$D$3&amp;" - "&amp;'MPLH COMPS'!$E$3,
IF(AND(BH151="CONVENTIONAL",$BI151&gt;='MPLH COMPS'!$B$4,$BI151&lt;='MPLH COMPS'!$C$4),'MPLH COMPS'!$D$4&amp;" - "&amp;'MPLH COMPS'!$E$4,
IF(AND(BH151="CONVENTIONAL",$BI151&gt;='MPLH COMPS'!$B$5,$BI151&lt;='MPLH COMPS'!$C$5),'MPLH COMPS'!$D$5&amp;" - "&amp;'MPLH COMPS'!$E$5,
IF(AND(BH151="CONVENTIONAL",$BI151&gt;='MPLH COMPS'!$B$6,$BI151&lt;='MPLH COMPS'!$C$6),'MPLH COMPS'!$D$6&amp;" - "&amp;'MPLH COMPS'!$E$6,
IF(AND(BH151="CONVENTIONAL",$BI151&gt;='MPLH COMPS'!$B$7,$BI151&lt;='MPLH COMPS'!$C$7),'MPLH COMPS'!$D$7&amp;" - "&amp;'MPLH COMPS'!$E$7,
IF(AND(BH151="CONVENTIONAL",$BI151&gt;='MPLH COMPS'!$B$8,$BI151&lt;='MPLH COMPS'!$C$8),'MPLH COMPS'!$D$8&amp;" - "&amp;'MPLH COMPS'!$E$8,
IF(AND(BH151="CONVENTIONAL",$BI151&gt;='MPLH COMPS'!$B$9,$BI151&lt;='MPLH COMPS'!$C$9),'MPLH COMPS'!$D$9&amp;" - "&amp;'MPLH COMPS'!$E$9,
IF(AND(BH151="CONVENTIONAL",$BI151&gt;='MPLH COMPS'!$B$10,$BI151&lt;='MPLH COMPS'!$C$10),'MPLH COMPS'!$D$10&amp;" - "&amp;'MPLH COMPS'!$E$10,
IF(AND(BH151="CONVENTIONAL",$BI151&gt;='MPLH COMPS'!$B$11,$BI151&lt;='MPLH COMPS'!$C$11),'MPLH COMPS'!$D$11&amp;" - "&amp;'MPLH COMPS'!$E$11,
IF(AND(BH151="CONVENTIONAL",$BI151&gt;='MPLH COMPS'!$B$12,$BI151&lt;='MPLH COMPS'!$C$12),'MPLH COMPS'!$D$12&amp;" - "&amp;'MPLH COMPS'!$E$12,
IF(AND(BH151="CONVENTIONAL",$BI151&gt;='MPLH COMPS'!$B$13,$BI151&lt;='MPLH COMPS'!$C$13),'MPLH COMPS'!$D$13&amp;" - "&amp;'MPLH COMPS'!$E$13,
IF(AND(BH151="CONVENIENCE",$BI151&gt;='MPLH COMPS'!$B$3,$BI151&lt;='MPLH COMPS'!$C$3),'MPLH COMPS'!$F$3&amp;" - "&amp;'MPLH COMPS'!$G$3,
IF(AND(BH151="CONVENIENCE",$BI151&gt;='MPLH COMPS'!$B$4,$BI151&lt;='MPLH COMPS'!$C$4),'MPLH COMPS'!$F$4&amp;" - "&amp;'MPLH COMPS'!$G$4,
IF(AND(BH151="CONVENIENCE",$BI151&gt;='MPLH COMPS'!$B$5,$BI151&lt;='MPLH COMPS'!$C$5),'MPLH COMPS'!$F$5&amp;" - "&amp;'MPLH COMPS'!$G$5,
IF(AND(BH151="CONVENIENCE",$BI151&gt;='MPLH COMPS'!$B$6,$BI151&lt;='MPLH COMPS'!$C$6),'MPLH COMPS'!$F$6&amp;" - "&amp;'MPLH COMPS'!$G$6,
IF(AND(BH151="CONVENIENCE",$BI151&gt;='MPLH COMPS'!$B$7,$BI151&lt;='MPLH COMPS'!$C$7),'MPLH COMPS'!$F$7&amp;" - "&amp;'MPLH COMPS'!$G$7,
IF(AND(BH151="CONVENIENCE",$BI151&gt;='MPLH COMPS'!$B$8,$BI151&lt;='MPLH COMPS'!$C$8),'MPLH COMPS'!$F$8&amp;" - "&amp;'MPLH COMPS'!$G$8,
IF(AND(BH151="CONVENIENCE",$BI151&gt;='MPLH COMPS'!$B$9,$BI151&lt;='MPLH COMPS'!$C$9),'MPLH COMPS'!$F$9&amp;" - "&amp;'MPLH COMPS'!$G$9,
IF(AND(BH151="CONVENIENCE",$BI151&gt;='MPLH COMPS'!$B$10,$BI151&lt;='MPLH COMPS'!$C$10),'MPLH COMPS'!$F$10&amp;" - "&amp;'MPLH COMPS'!$G$10,
IF(AND(BH151="CONVENIENCE",$BI151&gt;='MPLH COMPS'!$B$11,$BI151&lt;='MPLH COMPS'!$C$11),'MPLH COMPS'!$F$11&amp;" - "&amp;'MPLH COMPS'!$G$11,
IF(AND(BH151="CONVENIENCE",$BI151&gt;='MPLH COMPS'!$B$12,$BI151&lt;='MPLH COMPS'!$C$12),'MPLH COMPS'!$F$12&amp;" - "&amp;'MPLH COMPS'!$G$12,
IF(AND(BH151="CONVENIENCE",$BI151&gt;='MPLH COMPS'!$B$13,$BI151&lt;='MPLH COMPS'!$C$13),'MPLH COMPS'!$F$13&amp;" - "&amp;'MPLH COMPS'!$G$13,
""))))))))))))))))))))))</f>
        <v/>
      </c>
      <c r="BM151" s="31"/>
      <c r="BN151" s="113"/>
      <c r="BO151" s="115">
        <f t="shared" si="95"/>
        <v>0</v>
      </c>
      <c r="BP151" s="117">
        <f t="shared" si="96"/>
        <v>0</v>
      </c>
      <c r="BQ151" s="117">
        <f t="shared" si="97"/>
        <v>0</v>
      </c>
      <c r="BR151" s="116">
        <f t="shared" si="98"/>
        <v>0</v>
      </c>
      <c r="BS151" s="115">
        <f t="shared" si="99"/>
        <v>0</v>
      </c>
      <c r="BT151" s="117">
        <f t="shared" si="100"/>
        <v>0</v>
      </c>
      <c r="BU151" s="116">
        <f t="shared" si="101"/>
        <v>0</v>
      </c>
      <c r="BV151" s="115">
        <f t="shared" si="102"/>
        <v>0</v>
      </c>
      <c r="BW151" s="117">
        <f t="shared" si="103"/>
        <v>0</v>
      </c>
      <c r="BX151" s="116">
        <f t="shared" si="104"/>
        <v>0</v>
      </c>
      <c r="BY151" s="118">
        <f t="shared" si="108"/>
        <v>0</v>
      </c>
    </row>
    <row r="152" spans="1:77" ht="20.75" customHeight="1" x14ac:dyDescent="0.2">
      <c r="A152" s="74" t="s">
        <v>222</v>
      </c>
      <c r="B152" s="120" t="b">
        <v>0</v>
      </c>
      <c r="C152" s="75"/>
      <c r="D152" s="159">
        <f t="shared" si="105"/>
        <v>0</v>
      </c>
      <c r="E152" s="96"/>
      <c r="F152" s="76"/>
      <c r="G152" s="77"/>
      <c r="H152" s="77"/>
      <c r="I152" s="39">
        <f t="shared" si="106"/>
        <v>0</v>
      </c>
      <c r="J152" s="98">
        <f>IF($F152=0,0,IF($B152=FALSE,ROUND($F152/$I152,4),
IF(AND($B152=TRUE,C152=0,ROUND($F152/$I152,4)&gt;=0.4),MIN(1,ROUND(($F152/$I152)*'FEDERAL RATES (HIDDEN)'!$C$2,4)),
IF(AND($B152=TRUE,C152=0,ROUND($F152/$I152,4)&lt;0.4),ROUND($F152/$I152,4),
IF(ROUND((SUMIFS($F:$F,$B:$B,TRUE,$C:$C,$C152)/SUMIFS($I:$I,$B:$B,TRUE,$C:$C,$C152)),4)&gt;=0.4,
MIN(1,ROUND((SUMIFS($F:$F,$B:$B,TRUE,$C:$C,$C152)/SUMIFS($I:$I,$B:$B,TRUE,$C:$C,$C152))*'FEDERAL RATES (HIDDEN)'!$C$2,4)),
ROUND((SUMIFS($F:$F,$B:$B,TRUE,$C:$C,$C152)/SUMIFS($I:$I,$B:$B,TRUE,$C:$C,$C152)),4))))))</f>
        <v>0</v>
      </c>
      <c r="K152" s="89">
        <f t="shared" si="76"/>
        <v>0</v>
      </c>
      <c r="L152" s="99">
        <f t="shared" si="77"/>
        <v>0</v>
      </c>
      <c r="M152" s="68">
        <v>1</v>
      </c>
      <c r="N152" s="87">
        <f t="shared" si="75"/>
        <v>0</v>
      </c>
      <c r="O152" s="68"/>
      <c r="P152" s="38">
        <f t="shared" si="78"/>
        <v>0</v>
      </c>
      <c r="Q152" s="38">
        <f t="shared" si="79"/>
        <v>0</v>
      </c>
      <c r="R152" s="38">
        <f t="shared" si="80"/>
        <v>0</v>
      </c>
      <c r="S152" s="87">
        <f t="shared" si="81"/>
        <v>0</v>
      </c>
      <c r="T152" s="69"/>
      <c r="U152" s="38">
        <f t="shared" si="82"/>
        <v>0</v>
      </c>
      <c r="V152" s="38">
        <f t="shared" si="83"/>
        <v>0</v>
      </c>
      <c r="W152" s="38">
        <f t="shared" si="84"/>
        <v>0</v>
      </c>
      <c r="X152" s="87">
        <f t="shared" si="85"/>
        <v>0</v>
      </c>
      <c r="Y152" s="69"/>
      <c r="Z152" s="38">
        <f t="shared" si="86"/>
        <v>0</v>
      </c>
      <c r="AA152" s="38">
        <f t="shared" si="87"/>
        <v>0</v>
      </c>
      <c r="AB152" s="38">
        <f t="shared" si="88"/>
        <v>0</v>
      </c>
      <c r="AC152" s="87">
        <f t="shared" si="89"/>
        <v>0</v>
      </c>
      <c r="AD152" s="69"/>
      <c r="AE152" s="38">
        <f t="shared" si="90"/>
        <v>0</v>
      </c>
      <c r="AF152" s="38">
        <f t="shared" si="91"/>
        <v>0</v>
      </c>
      <c r="AG152" s="38">
        <f t="shared" si="92"/>
        <v>0</v>
      </c>
      <c r="AH152" s="87">
        <f t="shared" si="93"/>
        <v>0</v>
      </c>
      <c r="AI152" s="69"/>
      <c r="AJ152" s="39">
        <f t="shared" si="94"/>
        <v>0</v>
      </c>
      <c r="AK152" s="106"/>
      <c r="AL152" s="91"/>
      <c r="AM152" s="107"/>
      <c r="AN152" s="106"/>
      <c r="AO152" s="91"/>
      <c r="AP152" s="107"/>
      <c r="AQ152" s="106"/>
      <c r="AR152" s="91"/>
      <c r="AS152" s="107"/>
      <c r="AT152" s="106"/>
      <c r="AU152" s="91"/>
      <c r="AV152" s="107"/>
      <c r="AW152" s="106"/>
      <c r="AX152" s="107"/>
      <c r="AY152" s="106"/>
      <c r="AZ152" s="107"/>
      <c r="BA152" s="108"/>
      <c r="BB152" s="106"/>
      <c r="BC152" s="91"/>
      <c r="BD152" s="91"/>
      <c r="BE152" s="91"/>
      <c r="BF152" s="107"/>
      <c r="BG152" s="70"/>
      <c r="BH152" s="61"/>
      <c r="BI152" s="38">
        <f xml:space="preserve">
(P152*(2/3))+
(X152*(1/3))+
(AC152)+
(AH152)+
((AJ152)/(AZ152+'FEDERAL RATES (HIDDEN)'!$C$20))</f>
        <v>0</v>
      </c>
      <c r="BJ152" s="65"/>
      <c r="BK152" s="63">
        <f t="shared" si="107"/>
        <v>0</v>
      </c>
      <c r="BL152" s="88" t="str">
        <f>IF(AND(BH152="CONVENTIONAL",$BI152&gt;='MPLH COMPS'!$B$3,$BI152&lt;='MPLH COMPS'!$C$3),'MPLH COMPS'!$D$3&amp;" - "&amp;'MPLH COMPS'!$E$3,
IF(AND(BH152="CONVENTIONAL",$BI152&gt;='MPLH COMPS'!$B$4,$BI152&lt;='MPLH COMPS'!$C$4),'MPLH COMPS'!$D$4&amp;" - "&amp;'MPLH COMPS'!$E$4,
IF(AND(BH152="CONVENTIONAL",$BI152&gt;='MPLH COMPS'!$B$5,$BI152&lt;='MPLH COMPS'!$C$5),'MPLH COMPS'!$D$5&amp;" - "&amp;'MPLH COMPS'!$E$5,
IF(AND(BH152="CONVENTIONAL",$BI152&gt;='MPLH COMPS'!$B$6,$BI152&lt;='MPLH COMPS'!$C$6),'MPLH COMPS'!$D$6&amp;" - "&amp;'MPLH COMPS'!$E$6,
IF(AND(BH152="CONVENTIONAL",$BI152&gt;='MPLH COMPS'!$B$7,$BI152&lt;='MPLH COMPS'!$C$7),'MPLH COMPS'!$D$7&amp;" - "&amp;'MPLH COMPS'!$E$7,
IF(AND(BH152="CONVENTIONAL",$BI152&gt;='MPLH COMPS'!$B$8,$BI152&lt;='MPLH COMPS'!$C$8),'MPLH COMPS'!$D$8&amp;" - "&amp;'MPLH COMPS'!$E$8,
IF(AND(BH152="CONVENTIONAL",$BI152&gt;='MPLH COMPS'!$B$9,$BI152&lt;='MPLH COMPS'!$C$9),'MPLH COMPS'!$D$9&amp;" - "&amp;'MPLH COMPS'!$E$9,
IF(AND(BH152="CONVENTIONAL",$BI152&gt;='MPLH COMPS'!$B$10,$BI152&lt;='MPLH COMPS'!$C$10),'MPLH COMPS'!$D$10&amp;" - "&amp;'MPLH COMPS'!$E$10,
IF(AND(BH152="CONVENTIONAL",$BI152&gt;='MPLH COMPS'!$B$11,$BI152&lt;='MPLH COMPS'!$C$11),'MPLH COMPS'!$D$11&amp;" - "&amp;'MPLH COMPS'!$E$11,
IF(AND(BH152="CONVENTIONAL",$BI152&gt;='MPLH COMPS'!$B$12,$BI152&lt;='MPLH COMPS'!$C$12),'MPLH COMPS'!$D$12&amp;" - "&amp;'MPLH COMPS'!$E$12,
IF(AND(BH152="CONVENTIONAL",$BI152&gt;='MPLH COMPS'!$B$13,$BI152&lt;='MPLH COMPS'!$C$13),'MPLH COMPS'!$D$13&amp;" - "&amp;'MPLH COMPS'!$E$13,
IF(AND(BH152="CONVENIENCE",$BI152&gt;='MPLH COMPS'!$B$3,$BI152&lt;='MPLH COMPS'!$C$3),'MPLH COMPS'!$F$3&amp;" - "&amp;'MPLH COMPS'!$G$3,
IF(AND(BH152="CONVENIENCE",$BI152&gt;='MPLH COMPS'!$B$4,$BI152&lt;='MPLH COMPS'!$C$4),'MPLH COMPS'!$F$4&amp;" - "&amp;'MPLH COMPS'!$G$4,
IF(AND(BH152="CONVENIENCE",$BI152&gt;='MPLH COMPS'!$B$5,$BI152&lt;='MPLH COMPS'!$C$5),'MPLH COMPS'!$F$5&amp;" - "&amp;'MPLH COMPS'!$G$5,
IF(AND(BH152="CONVENIENCE",$BI152&gt;='MPLH COMPS'!$B$6,$BI152&lt;='MPLH COMPS'!$C$6),'MPLH COMPS'!$F$6&amp;" - "&amp;'MPLH COMPS'!$G$6,
IF(AND(BH152="CONVENIENCE",$BI152&gt;='MPLH COMPS'!$B$7,$BI152&lt;='MPLH COMPS'!$C$7),'MPLH COMPS'!$F$7&amp;" - "&amp;'MPLH COMPS'!$G$7,
IF(AND(BH152="CONVENIENCE",$BI152&gt;='MPLH COMPS'!$B$8,$BI152&lt;='MPLH COMPS'!$C$8),'MPLH COMPS'!$F$8&amp;" - "&amp;'MPLH COMPS'!$G$8,
IF(AND(BH152="CONVENIENCE",$BI152&gt;='MPLH COMPS'!$B$9,$BI152&lt;='MPLH COMPS'!$C$9),'MPLH COMPS'!$F$9&amp;" - "&amp;'MPLH COMPS'!$G$9,
IF(AND(BH152="CONVENIENCE",$BI152&gt;='MPLH COMPS'!$B$10,$BI152&lt;='MPLH COMPS'!$C$10),'MPLH COMPS'!$F$10&amp;" - "&amp;'MPLH COMPS'!$G$10,
IF(AND(BH152="CONVENIENCE",$BI152&gt;='MPLH COMPS'!$B$11,$BI152&lt;='MPLH COMPS'!$C$11),'MPLH COMPS'!$F$11&amp;" - "&amp;'MPLH COMPS'!$G$11,
IF(AND(BH152="CONVENIENCE",$BI152&gt;='MPLH COMPS'!$B$12,$BI152&lt;='MPLH COMPS'!$C$12),'MPLH COMPS'!$F$12&amp;" - "&amp;'MPLH COMPS'!$G$12,
IF(AND(BH152="CONVENIENCE",$BI152&gt;='MPLH COMPS'!$B$13,$BI152&lt;='MPLH COMPS'!$C$13),'MPLH COMPS'!$F$13&amp;" - "&amp;'MPLH COMPS'!$G$13,
""))))))))))))))))))))))</f>
        <v/>
      </c>
      <c r="BM152" s="31"/>
      <c r="BN152" s="113"/>
      <c r="BO152" s="115">
        <f t="shared" si="95"/>
        <v>0</v>
      </c>
      <c r="BP152" s="117">
        <f t="shared" si="96"/>
        <v>0</v>
      </c>
      <c r="BQ152" s="117">
        <f t="shared" si="97"/>
        <v>0</v>
      </c>
      <c r="BR152" s="116">
        <f t="shared" si="98"/>
        <v>0</v>
      </c>
      <c r="BS152" s="115">
        <f t="shared" si="99"/>
        <v>0</v>
      </c>
      <c r="BT152" s="117">
        <f t="shared" si="100"/>
        <v>0</v>
      </c>
      <c r="BU152" s="116">
        <f t="shared" si="101"/>
        <v>0</v>
      </c>
      <c r="BV152" s="115">
        <f t="shared" si="102"/>
        <v>0</v>
      </c>
      <c r="BW152" s="117">
        <f t="shared" si="103"/>
        <v>0</v>
      </c>
      <c r="BX152" s="116">
        <f t="shared" si="104"/>
        <v>0</v>
      </c>
      <c r="BY152" s="118">
        <f t="shared" si="108"/>
        <v>0</v>
      </c>
    </row>
    <row r="153" spans="1:77" ht="20.75" customHeight="1" x14ac:dyDescent="0.2">
      <c r="A153" s="74" t="s">
        <v>223</v>
      </c>
      <c r="B153" s="120" t="b">
        <v>0</v>
      </c>
      <c r="C153" s="75"/>
      <c r="D153" s="159">
        <f t="shared" si="105"/>
        <v>0</v>
      </c>
      <c r="E153" s="96"/>
      <c r="F153" s="76"/>
      <c r="G153" s="77"/>
      <c r="H153" s="77"/>
      <c r="I153" s="39">
        <f t="shared" si="106"/>
        <v>0</v>
      </c>
      <c r="J153" s="98">
        <f>IF($F153=0,0,IF($B153=FALSE,ROUND($F153/$I153,4),
IF(AND($B153=TRUE,C153=0,ROUND($F153/$I153,4)&gt;=0.4),MIN(1,ROUND(($F153/$I153)*'FEDERAL RATES (HIDDEN)'!$C$2,4)),
IF(AND($B153=TRUE,C153=0,ROUND($F153/$I153,4)&lt;0.4),ROUND($F153/$I153,4),
IF(ROUND((SUMIFS($F:$F,$B:$B,TRUE,$C:$C,$C153)/SUMIFS($I:$I,$B:$B,TRUE,$C:$C,$C153)),4)&gt;=0.4,
MIN(1,ROUND((SUMIFS($F:$F,$B:$B,TRUE,$C:$C,$C153)/SUMIFS($I:$I,$B:$B,TRUE,$C:$C,$C153))*'FEDERAL RATES (HIDDEN)'!$C$2,4)),
ROUND((SUMIFS($F:$F,$B:$B,TRUE,$C:$C,$C153)/SUMIFS($I:$I,$B:$B,TRUE,$C:$C,$C153)),4))))))</f>
        <v>0</v>
      </c>
      <c r="K153" s="89">
        <f t="shared" si="76"/>
        <v>0</v>
      </c>
      <c r="L153" s="99">
        <f t="shared" si="77"/>
        <v>0</v>
      </c>
      <c r="M153" s="68">
        <v>1</v>
      </c>
      <c r="N153" s="87">
        <f t="shared" si="75"/>
        <v>0</v>
      </c>
      <c r="O153" s="68"/>
      <c r="P153" s="38">
        <f t="shared" si="78"/>
        <v>0</v>
      </c>
      <c r="Q153" s="38">
        <f t="shared" si="79"/>
        <v>0</v>
      </c>
      <c r="R153" s="38">
        <f t="shared" si="80"/>
        <v>0</v>
      </c>
      <c r="S153" s="87">
        <f t="shared" si="81"/>
        <v>0</v>
      </c>
      <c r="T153" s="69"/>
      <c r="U153" s="38">
        <f t="shared" si="82"/>
        <v>0</v>
      </c>
      <c r="V153" s="38">
        <f t="shared" si="83"/>
        <v>0</v>
      </c>
      <c r="W153" s="38">
        <f t="shared" si="84"/>
        <v>0</v>
      </c>
      <c r="X153" s="87">
        <f t="shared" si="85"/>
        <v>0</v>
      </c>
      <c r="Y153" s="69"/>
      <c r="Z153" s="38">
        <f t="shared" si="86"/>
        <v>0</v>
      </c>
      <c r="AA153" s="38">
        <f t="shared" si="87"/>
        <v>0</v>
      </c>
      <c r="AB153" s="38">
        <f t="shared" si="88"/>
        <v>0</v>
      </c>
      <c r="AC153" s="87">
        <f t="shared" si="89"/>
        <v>0</v>
      </c>
      <c r="AD153" s="69"/>
      <c r="AE153" s="38">
        <f t="shared" si="90"/>
        <v>0</v>
      </c>
      <c r="AF153" s="38">
        <f t="shared" si="91"/>
        <v>0</v>
      </c>
      <c r="AG153" s="38">
        <f t="shared" si="92"/>
        <v>0</v>
      </c>
      <c r="AH153" s="87">
        <f t="shared" si="93"/>
        <v>0</v>
      </c>
      <c r="AI153" s="69"/>
      <c r="AJ153" s="39">
        <f t="shared" si="94"/>
        <v>0</v>
      </c>
      <c r="AK153" s="106"/>
      <c r="AL153" s="91"/>
      <c r="AM153" s="107"/>
      <c r="AN153" s="106"/>
      <c r="AO153" s="91"/>
      <c r="AP153" s="107"/>
      <c r="AQ153" s="106"/>
      <c r="AR153" s="91"/>
      <c r="AS153" s="107"/>
      <c r="AT153" s="106"/>
      <c r="AU153" s="91"/>
      <c r="AV153" s="107"/>
      <c r="AW153" s="106"/>
      <c r="AX153" s="107"/>
      <c r="AY153" s="106"/>
      <c r="AZ153" s="107"/>
      <c r="BA153" s="108"/>
      <c r="BB153" s="106"/>
      <c r="BC153" s="91"/>
      <c r="BD153" s="91"/>
      <c r="BE153" s="91"/>
      <c r="BF153" s="107"/>
      <c r="BG153" s="70"/>
      <c r="BH153" s="61"/>
      <c r="BI153" s="38">
        <f xml:space="preserve">
(P153*(2/3))+
(X153*(1/3))+
(AC153)+
(AH153)+
((AJ153)/(AZ153+'FEDERAL RATES (HIDDEN)'!$C$20))</f>
        <v>0</v>
      </c>
      <c r="BJ153" s="65"/>
      <c r="BK153" s="63">
        <f t="shared" si="107"/>
        <v>0</v>
      </c>
      <c r="BL153" s="88" t="str">
        <f>IF(AND(BH153="CONVENTIONAL",$BI153&gt;='MPLH COMPS'!$B$3,$BI153&lt;='MPLH COMPS'!$C$3),'MPLH COMPS'!$D$3&amp;" - "&amp;'MPLH COMPS'!$E$3,
IF(AND(BH153="CONVENTIONAL",$BI153&gt;='MPLH COMPS'!$B$4,$BI153&lt;='MPLH COMPS'!$C$4),'MPLH COMPS'!$D$4&amp;" - "&amp;'MPLH COMPS'!$E$4,
IF(AND(BH153="CONVENTIONAL",$BI153&gt;='MPLH COMPS'!$B$5,$BI153&lt;='MPLH COMPS'!$C$5),'MPLH COMPS'!$D$5&amp;" - "&amp;'MPLH COMPS'!$E$5,
IF(AND(BH153="CONVENTIONAL",$BI153&gt;='MPLH COMPS'!$B$6,$BI153&lt;='MPLH COMPS'!$C$6),'MPLH COMPS'!$D$6&amp;" - "&amp;'MPLH COMPS'!$E$6,
IF(AND(BH153="CONVENTIONAL",$BI153&gt;='MPLH COMPS'!$B$7,$BI153&lt;='MPLH COMPS'!$C$7),'MPLH COMPS'!$D$7&amp;" - "&amp;'MPLH COMPS'!$E$7,
IF(AND(BH153="CONVENTIONAL",$BI153&gt;='MPLH COMPS'!$B$8,$BI153&lt;='MPLH COMPS'!$C$8),'MPLH COMPS'!$D$8&amp;" - "&amp;'MPLH COMPS'!$E$8,
IF(AND(BH153="CONVENTIONAL",$BI153&gt;='MPLH COMPS'!$B$9,$BI153&lt;='MPLH COMPS'!$C$9),'MPLH COMPS'!$D$9&amp;" - "&amp;'MPLH COMPS'!$E$9,
IF(AND(BH153="CONVENTIONAL",$BI153&gt;='MPLH COMPS'!$B$10,$BI153&lt;='MPLH COMPS'!$C$10),'MPLH COMPS'!$D$10&amp;" - "&amp;'MPLH COMPS'!$E$10,
IF(AND(BH153="CONVENTIONAL",$BI153&gt;='MPLH COMPS'!$B$11,$BI153&lt;='MPLH COMPS'!$C$11),'MPLH COMPS'!$D$11&amp;" - "&amp;'MPLH COMPS'!$E$11,
IF(AND(BH153="CONVENTIONAL",$BI153&gt;='MPLH COMPS'!$B$12,$BI153&lt;='MPLH COMPS'!$C$12),'MPLH COMPS'!$D$12&amp;" - "&amp;'MPLH COMPS'!$E$12,
IF(AND(BH153="CONVENTIONAL",$BI153&gt;='MPLH COMPS'!$B$13,$BI153&lt;='MPLH COMPS'!$C$13),'MPLH COMPS'!$D$13&amp;" - "&amp;'MPLH COMPS'!$E$13,
IF(AND(BH153="CONVENIENCE",$BI153&gt;='MPLH COMPS'!$B$3,$BI153&lt;='MPLH COMPS'!$C$3),'MPLH COMPS'!$F$3&amp;" - "&amp;'MPLH COMPS'!$G$3,
IF(AND(BH153="CONVENIENCE",$BI153&gt;='MPLH COMPS'!$B$4,$BI153&lt;='MPLH COMPS'!$C$4),'MPLH COMPS'!$F$4&amp;" - "&amp;'MPLH COMPS'!$G$4,
IF(AND(BH153="CONVENIENCE",$BI153&gt;='MPLH COMPS'!$B$5,$BI153&lt;='MPLH COMPS'!$C$5),'MPLH COMPS'!$F$5&amp;" - "&amp;'MPLH COMPS'!$G$5,
IF(AND(BH153="CONVENIENCE",$BI153&gt;='MPLH COMPS'!$B$6,$BI153&lt;='MPLH COMPS'!$C$6),'MPLH COMPS'!$F$6&amp;" - "&amp;'MPLH COMPS'!$G$6,
IF(AND(BH153="CONVENIENCE",$BI153&gt;='MPLH COMPS'!$B$7,$BI153&lt;='MPLH COMPS'!$C$7),'MPLH COMPS'!$F$7&amp;" - "&amp;'MPLH COMPS'!$G$7,
IF(AND(BH153="CONVENIENCE",$BI153&gt;='MPLH COMPS'!$B$8,$BI153&lt;='MPLH COMPS'!$C$8),'MPLH COMPS'!$F$8&amp;" - "&amp;'MPLH COMPS'!$G$8,
IF(AND(BH153="CONVENIENCE",$BI153&gt;='MPLH COMPS'!$B$9,$BI153&lt;='MPLH COMPS'!$C$9),'MPLH COMPS'!$F$9&amp;" - "&amp;'MPLH COMPS'!$G$9,
IF(AND(BH153="CONVENIENCE",$BI153&gt;='MPLH COMPS'!$B$10,$BI153&lt;='MPLH COMPS'!$C$10),'MPLH COMPS'!$F$10&amp;" - "&amp;'MPLH COMPS'!$G$10,
IF(AND(BH153="CONVENIENCE",$BI153&gt;='MPLH COMPS'!$B$11,$BI153&lt;='MPLH COMPS'!$C$11),'MPLH COMPS'!$F$11&amp;" - "&amp;'MPLH COMPS'!$G$11,
IF(AND(BH153="CONVENIENCE",$BI153&gt;='MPLH COMPS'!$B$12,$BI153&lt;='MPLH COMPS'!$C$12),'MPLH COMPS'!$F$12&amp;" - "&amp;'MPLH COMPS'!$G$12,
IF(AND(BH153="CONVENIENCE",$BI153&gt;='MPLH COMPS'!$B$13,$BI153&lt;='MPLH COMPS'!$C$13),'MPLH COMPS'!$F$13&amp;" - "&amp;'MPLH COMPS'!$G$13,
""))))))))))))))))))))))</f>
        <v/>
      </c>
      <c r="BM153" s="31"/>
      <c r="BN153" s="113"/>
      <c r="BO153" s="115">
        <f t="shared" si="95"/>
        <v>0</v>
      </c>
      <c r="BP153" s="117">
        <f t="shared" si="96"/>
        <v>0</v>
      </c>
      <c r="BQ153" s="117">
        <f t="shared" si="97"/>
        <v>0</v>
      </c>
      <c r="BR153" s="116">
        <f t="shared" si="98"/>
        <v>0</v>
      </c>
      <c r="BS153" s="115">
        <f t="shared" si="99"/>
        <v>0</v>
      </c>
      <c r="BT153" s="117">
        <f t="shared" si="100"/>
        <v>0</v>
      </c>
      <c r="BU153" s="116">
        <f t="shared" si="101"/>
        <v>0</v>
      </c>
      <c r="BV153" s="115">
        <f t="shared" si="102"/>
        <v>0</v>
      </c>
      <c r="BW153" s="117">
        <f t="shared" si="103"/>
        <v>0</v>
      </c>
      <c r="BX153" s="116">
        <f t="shared" si="104"/>
        <v>0</v>
      </c>
      <c r="BY153" s="118">
        <f t="shared" si="108"/>
        <v>0</v>
      </c>
    </row>
    <row r="154" spans="1:77" ht="20.75" customHeight="1" x14ac:dyDescent="0.2">
      <c r="A154" s="74" t="s">
        <v>224</v>
      </c>
      <c r="B154" s="120" t="b">
        <v>0</v>
      </c>
      <c r="C154" s="75"/>
      <c r="D154" s="159">
        <f t="shared" si="105"/>
        <v>0</v>
      </c>
      <c r="E154" s="96"/>
      <c r="F154" s="76"/>
      <c r="G154" s="77"/>
      <c r="H154" s="77"/>
      <c r="I154" s="39">
        <f t="shared" si="106"/>
        <v>0</v>
      </c>
      <c r="J154" s="98">
        <f>IF($F154=0,0,IF($B154=FALSE,ROUND($F154/$I154,4),
IF(AND($B154=TRUE,C154=0,ROUND($F154/$I154,4)&gt;=0.4),MIN(1,ROUND(($F154/$I154)*'FEDERAL RATES (HIDDEN)'!$C$2,4)),
IF(AND($B154=TRUE,C154=0,ROUND($F154/$I154,4)&lt;0.4),ROUND($F154/$I154,4),
IF(ROUND((SUMIFS($F:$F,$B:$B,TRUE,$C:$C,$C154)/SUMIFS($I:$I,$B:$B,TRUE,$C:$C,$C154)),4)&gt;=0.4,
MIN(1,ROUND((SUMIFS($F:$F,$B:$B,TRUE,$C:$C,$C154)/SUMIFS($I:$I,$B:$B,TRUE,$C:$C,$C154))*'FEDERAL RATES (HIDDEN)'!$C$2,4)),
ROUND((SUMIFS($F:$F,$B:$B,TRUE,$C:$C,$C154)/SUMIFS($I:$I,$B:$B,TRUE,$C:$C,$C154)),4))))))</f>
        <v>0</v>
      </c>
      <c r="K154" s="89">
        <f t="shared" si="76"/>
        <v>0</v>
      </c>
      <c r="L154" s="99">
        <f t="shared" si="77"/>
        <v>0</v>
      </c>
      <c r="M154" s="68">
        <v>1</v>
      </c>
      <c r="N154" s="87">
        <f t="shared" si="75"/>
        <v>0</v>
      </c>
      <c r="O154" s="68"/>
      <c r="P154" s="38">
        <f t="shared" si="78"/>
        <v>0</v>
      </c>
      <c r="Q154" s="38">
        <f t="shared" si="79"/>
        <v>0</v>
      </c>
      <c r="R154" s="38">
        <f t="shared" si="80"/>
        <v>0</v>
      </c>
      <c r="S154" s="87">
        <f t="shared" si="81"/>
        <v>0</v>
      </c>
      <c r="T154" s="69"/>
      <c r="U154" s="38">
        <f t="shared" si="82"/>
        <v>0</v>
      </c>
      <c r="V154" s="38">
        <f t="shared" si="83"/>
        <v>0</v>
      </c>
      <c r="W154" s="38">
        <f t="shared" si="84"/>
        <v>0</v>
      </c>
      <c r="X154" s="87">
        <f t="shared" si="85"/>
        <v>0</v>
      </c>
      <c r="Y154" s="69"/>
      <c r="Z154" s="38">
        <f t="shared" si="86"/>
        <v>0</v>
      </c>
      <c r="AA154" s="38">
        <f t="shared" si="87"/>
        <v>0</v>
      </c>
      <c r="AB154" s="38">
        <f t="shared" si="88"/>
        <v>0</v>
      </c>
      <c r="AC154" s="87">
        <f t="shared" si="89"/>
        <v>0</v>
      </c>
      <c r="AD154" s="69"/>
      <c r="AE154" s="38">
        <f t="shared" si="90"/>
        <v>0</v>
      </c>
      <c r="AF154" s="38">
        <f t="shared" si="91"/>
        <v>0</v>
      </c>
      <c r="AG154" s="38">
        <f t="shared" si="92"/>
        <v>0</v>
      </c>
      <c r="AH154" s="87">
        <f t="shared" si="93"/>
        <v>0</v>
      </c>
      <c r="AI154" s="69"/>
      <c r="AJ154" s="39">
        <f t="shared" si="94"/>
        <v>0</v>
      </c>
      <c r="AK154" s="106"/>
      <c r="AL154" s="91"/>
      <c r="AM154" s="107"/>
      <c r="AN154" s="106"/>
      <c r="AO154" s="91"/>
      <c r="AP154" s="107"/>
      <c r="AQ154" s="106"/>
      <c r="AR154" s="91"/>
      <c r="AS154" s="107"/>
      <c r="AT154" s="106"/>
      <c r="AU154" s="91"/>
      <c r="AV154" s="107"/>
      <c r="AW154" s="106"/>
      <c r="AX154" s="107"/>
      <c r="AY154" s="106"/>
      <c r="AZ154" s="107"/>
      <c r="BA154" s="108"/>
      <c r="BB154" s="106"/>
      <c r="BC154" s="91"/>
      <c r="BD154" s="91"/>
      <c r="BE154" s="91"/>
      <c r="BF154" s="107"/>
      <c r="BG154" s="70"/>
      <c r="BH154" s="61"/>
      <c r="BI154" s="38">
        <f xml:space="preserve">
(P154*(2/3))+
(X154*(1/3))+
(AC154)+
(AH154)+
((AJ154)/(AZ154+'FEDERAL RATES (HIDDEN)'!$C$20))</f>
        <v>0</v>
      </c>
      <c r="BJ154" s="65"/>
      <c r="BK154" s="63">
        <f t="shared" si="107"/>
        <v>0</v>
      </c>
      <c r="BL154" s="88" t="str">
        <f>IF(AND(BH154="CONVENTIONAL",$BI154&gt;='MPLH COMPS'!$B$3,$BI154&lt;='MPLH COMPS'!$C$3),'MPLH COMPS'!$D$3&amp;" - "&amp;'MPLH COMPS'!$E$3,
IF(AND(BH154="CONVENTIONAL",$BI154&gt;='MPLH COMPS'!$B$4,$BI154&lt;='MPLH COMPS'!$C$4),'MPLH COMPS'!$D$4&amp;" - "&amp;'MPLH COMPS'!$E$4,
IF(AND(BH154="CONVENTIONAL",$BI154&gt;='MPLH COMPS'!$B$5,$BI154&lt;='MPLH COMPS'!$C$5),'MPLH COMPS'!$D$5&amp;" - "&amp;'MPLH COMPS'!$E$5,
IF(AND(BH154="CONVENTIONAL",$BI154&gt;='MPLH COMPS'!$B$6,$BI154&lt;='MPLH COMPS'!$C$6),'MPLH COMPS'!$D$6&amp;" - "&amp;'MPLH COMPS'!$E$6,
IF(AND(BH154="CONVENTIONAL",$BI154&gt;='MPLH COMPS'!$B$7,$BI154&lt;='MPLH COMPS'!$C$7),'MPLH COMPS'!$D$7&amp;" - "&amp;'MPLH COMPS'!$E$7,
IF(AND(BH154="CONVENTIONAL",$BI154&gt;='MPLH COMPS'!$B$8,$BI154&lt;='MPLH COMPS'!$C$8),'MPLH COMPS'!$D$8&amp;" - "&amp;'MPLH COMPS'!$E$8,
IF(AND(BH154="CONVENTIONAL",$BI154&gt;='MPLH COMPS'!$B$9,$BI154&lt;='MPLH COMPS'!$C$9),'MPLH COMPS'!$D$9&amp;" - "&amp;'MPLH COMPS'!$E$9,
IF(AND(BH154="CONVENTIONAL",$BI154&gt;='MPLH COMPS'!$B$10,$BI154&lt;='MPLH COMPS'!$C$10),'MPLH COMPS'!$D$10&amp;" - "&amp;'MPLH COMPS'!$E$10,
IF(AND(BH154="CONVENTIONAL",$BI154&gt;='MPLH COMPS'!$B$11,$BI154&lt;='MPLH COMPS'!$C$11),'MPLH COMPS'!$D$11&amp;" - "&amp;'MPLH COMPS'!$E$11,
IF(AND(BH154="CONVENTIONAL",$BI154&gt;='MPLH COMPS'!$B$12,$BI154&lt;='MPLH COMPS'!$C$12),'MPLH COMPS'!$D$12&amp;" - "&amp;'MPLH COMPS'!$E$12,
IF(AND(BH154="CONVENTIONAL",$BI154&gt;='MPLH COMPS'!$B$13,$BI154&lt;='MPLH COMPS'!$C$13),'MPLH COMPS'!$D$13&amp;" - "&amp;'MPLH COMPS'!$E$13,
IF(AND(BH154="CONVENIENCE",$BI154&gt;='MPLH COMPS'!$B$3,$BI154&lt;='MPLH COMPS'!$C$3),'MPLH COMPS'!$F$3&amp;" - "&amp;'MPLH COMPS'!$G$3,
IF(AND(BH154="CONVENIENCE",$BI154&gt;='MPLH COMPS'!$B$4,$BI154&lt;='MPLH COMPS'!$C$4),'MPLH COMPS'!$F$4&amp;" - "&amp;'MPLH COMPS'!$G$4,
IF(AND(BH154="CONVENIENCE",$BI154&gt;='MPLH COMPS'!$B$5,$BI154&lt;='MPLH COMPS'!$C$5),'MPLH COMPS'!$F$5&amp;" - "&amp;'MPLH COMPS'!$G$5,
IF(AND(BH154="CONVENIENCE",$BI154&gt;='MPLH COMPS'!$B$6,$BI154&lt;='MPLH COMPS'!$C$6),'MPLH COMPS'!$F$6&amp;" - "&amp;'MPLH COMPS'!$G$6,
IF(AND(BH154="CONVENIENCE",$BI154&gt;='MPLH COMPS'!$B$7,$BI154&lt;='MPLH COMPS'!$C$7),'MPLH COMPS'!$F$7&amp;" - "&amp;'MPLH COMPS'!$G$7,
IF(AND(BH154="CONVENIENCE",$BI154&gt;='MPLH COMPS'!$B$8,$BI154&lt;='MPLH COMPS'!$C$8),'MPLH COMPS'!$F$8&amp;" - "&amp;'MPLH COMPS'!$G$8,
IF(AND(BH154="CONVENIENCE",$BI154&gt;='MPLH COMPS'!$B$9,$BI154&lt;='MPLH COMPS'!$C$9),'MPLH COMPS'!$F$9&amp;" - "&amp;'MPLH COMPS'!$G$9,
IF(AND(BH154="CONVENIENCE",$BI154&gt;='MPLH COMPS'!$B$10,$BI154&lt;='MPLH COMPS'!$C$10),'MPLH COMPS'!$F$10&amp;" - "&amp;'MPLH COMPS'!$G$10,
IF(AND(BH154="CONVENIENCE",$BI154&gt;='MPLH COMPS'!$B$11,$BI154&lt;='MPLH COMPS'!$C$11),'MPLH COMPS'!$F$11&amp;" - "&amp;'MPLH COMPS'!$G$11,
IF(AND(BH154="CONVENIENCE",$BI154&gt;='MPLH COMPS'!$B$12,$BI154&lt;='MPLH COMPS'!$C$12),'MPLH COMPS'!$F$12&amp;" - "&amp;'MPLH COMPS'!$G$12,
IF(AND(BH154="CONVENIENCE",$BI154&gt;='MPLH COMPS'!$B$13,$BI154&lt;='MPLH COMPS'!$C$13),'MPLH COMPS'!$F$13&amp;" - "&amp;'MPLH COMPS'!$G$13,
""))))))))))))))))))))))</f>
        <v/>
      </c>
      <c r="BM154" s="31"/>
      <c r="BN154" s="113"/>
      <c r="BO154" s="115">
        <f t="shared" si="95"/>
        <v>0</v>
      </c>
      <c r="BP154" s="117">
        <f t="shared" si="96"/>
        <v>0</v>
      </c>
      <c r="BQ154" s="117">
        <f t="shared" si="97"/>
        <v>0</v>
      </c>
      <c r="BR154" s="116">
        <f t="shared" si="98"/>
        <v>0</v>
      </c>
      <c r="BS154" s="115">
        <f t="shared" si="99"/>
        <v>0</v>
      </c>
      <c r="BT154" s="117">
        <f t="shared" si="100"/>
        <v>0</v>
      </c>
      <c r="BU154" s="116">
        <f t="shared" si="101"/>
        <v>0</v>
      </c>
      <c r="BV154" s="115">
        <f t="shared" si="102"/>
        <v>0</v>
      </c>
      <c r="BW154" s="117">
        <f t="shared" si="103"/>
        <v>0</v>
      </c>
      <c r="BX154" s="116">
        <f t="shared" si="104"/>
        <v>0</v>
      </c>
      <c r="BY154" s="118">
        <f t="shared" si="108"/>
        <v>0</v>
      </c>
    </row>
    <row r="155" spans="1:77" ht="20.75" customHeight="1" x14ac:dyDescent="0.2">
      <c r="A155" s="74" t="s">
        <v>225</v>
      </c>
      <c r="B155" s="120" t="b">
        <v>0</v>
      </c>
      <c r="C155" s="75"/>
      <c r="D155" s="159">
        <f t="shared" si="105"/>
        <v>0</v>
      </c>
      <c r="E155" s="96"/>
      <c r="F155" s="76"/>
      <c r="G155" s="77"/>
      <c r="H155" s="77"/>
      <c r="I155" s="39">
        <f t="shared" si="106"/>
        <v>0</v>
      </c>
      <c r="J155" s="98">
        <f>IF($F155=0,0,IF($B155=FALSE,ROUND($F155/$I155,4),
IF(AND($B155=TRUE,C155=0,ROUND($F155/$I155,4)&gt;=0.4),MIN(1,ROUND(($F155/$I155)*'FEDERAL RATES (HIDDEN)'!$C$2,4)),
IF(AND($B155=TRUE,C155=0,ROUND($F155/$I155,4)&lt;0.4),ROUND($F155/$I155,4),
IF(ROUND((SUMIFS($F:$F,$B:$B,TRUE,$C:$C,$C155)/SUMIFS($I:$I,$B:$B,TRUE,$C:$C,$C155)),4)&gt;=0.4,
MIN(1,ROUND((SUMIFS($F:$F,$B:$B,TRUE,$C:$C,$C155)/SUMIFS($I:$I,$B:$B,TRUE,$C:$C,$C155))*'FEDERAL RATES (HIDDEN)'!$C$2,4)),
ROUND((SUMIFS($F:$F,$B:$B,TRUE,$C:$C,$C155)/SUMIFS($I:$I,$B:$B,TRUE,$C:$C,$C155)),4))))))</f>
        <v>0</v>
      </c>
      <c r="K155" s="89">
        <f t="shared" si="76"/>
        <v>0</v>
      </c>
      <c r="L155" s="99">
        <f t="shared" si="77"/>
        <v>0</v>
      </c>
      <c r="M155" s="68">
        <v>1</v>
      </c>
      <c r="N155" s="87">
        <f t="shared" si="75"/>
        <v>0</v>
      </c>
      <c r="O155" s="68"/>
      <c r="P155" s="38">
        <f t="shared" si="78"/>
        <v>0</v>
      </c>
      <c r="Q155" s="38">
        <f t="shared" si="79"/>
        <v>0</v>
      </c>
      <c r="R155" s="38">
        <f t="shared" si="80"/>
        <v>0</v>
      </c>
      <c r="S155" s="87">
        <f t="shared" si="81"/>
        <v>0</v>
      </c>
      <c r="T155" s="69"/>
      <c r="U155" s="38">
        <f t="shared" si="82"/>
        <v>0</v>
      </c>
      <c r="V155" s="38">
        <f t="shared" si="83"/>
        <v>0</v>
      </c>
      <c r="W155" s="38">
        <f t="shared" si="84"/>
        <v>0</v>
      </c>
      <c r="X155" s="87">
        <f t="shared" si="85"/>
        <v>0</v>
      </c>
      <c r="Y155" s="69"/>
      <c r="Z155" s="38">
        <f t="shared" si="86"/>
        <v>0</v>
      </c>
      <c r="AA155" s="38">
        <f t="shared" si="87"/>
        <v>0</v>
      </c>
      <c r="AB155" s="38">
        <f t="shared" si="88"/>
        <v>0</v>
      </c>
      <c r="AC155" s="87">
        <f t="shared" si="89"/>
        <v>0</v>
      </c>
      <c r="AD155" s="69"/>
      <c r="AE155" s="38">
        <f t="shared" si="90"/>
        <v>0</v>
      </c>
      <c r="AF155" s="38">
        <f t="shared" si="91"/>
        <v>0</v>
      </c>
      <c r="AG155" s="38">
        <f t="shared" si="92"/>
        <v>0</v>
      </c>
      <c r="AH155" s="87">
        <f t="shared" si="93"/>
        <v>0</v>
      </c>
      <c r="AI155" s="69"/>
      <c r="AJ155" s="39">
        <f t="shared" si="94"/>
        <v>0</v>
      </c>
      <c r="AK155" s="106"/>
      <c r="AL155" s="91"/>
      <c r="AM155" s="107"/>
      <c r="AN155" s="106"/>
      <c r="AO155" s="91"/>
      <c r="AP155" s="107"/>
      <c r="AQ155" s="106"/>
      <c r="AR155" s="91"/>
      <c r="AS155" s="107"/>
      <c r="AT155" s="106"/>
      <c r="AU155" s="91"/>
      <c r="AV155" s="107"/>
      <c r="AW155" s="106"/>
      <c r="AX155" s="107"/>
      <c r="AY155" s="106"/>
      <c r="AZ155" s="107"/>
      <c r="BA155" s="108"/>
      <c r="BB155" s="106"/>
      <c r="BC155" s="91"/>
      <c r="BD155" s="91"/>
      <c r="BE155" s="91"/>
      <c r="BF155" s="107"/>
      <c r="BG155" s="70"/>
      <c r="BH155" s="61"/>
      <c r="BI155" s="38">
        <f xml:space="preserve">
(P155*(2/3))+
(X155*(1/3))+
(AC155)+
(AH155)+
((AJ155)/(AZ155+'FEDERAL RATES (HIDDEN)'!$C$20))</f>
        <v>0</v>
      </c>
      <c r="BJ155" s="65"/>
      <c r="BK155" s="63">
        <f t="shared" si="107"/>
        <v>0</v>
      </c>
      <c r="BL155" s="88" t="str">
        <f>IF(AND(BH155="CONVENTIONAL",$BI155&gt;='MPLH COMPS'!$B$3,$BI155&lt;='MPLH COMPS'!$C$3),'MPLH COMPS'!$D$3&amp;" - "&amp;'MPLH COMPS'!$E$3,
IF(AND(BH155="CONVENTIONAL",$BI155&gt;='MPLH COMPS'!$B$4,$BI155&lt;='MPLH COMPS'!$C$4),'MPLH COMPS'!$D$4&amp;" - "&amp;'MPLH COMPS'!$E$4,
IF(AND(BH155="CONVENTIONAL",$BI155&gt;='MPLH COMPS'!$B$5,$BI155&lt;='MPLH COMPS'!$C$5),'MPLH COMPS'!$D$5&amp;" - "&amp;'MPLH COMPS'!$E$5,
IF(AND(BH155="CONVENTIONAL",$BI155&gt;='MPLH COMPS'!$B$6,$BI155&lt;='MPLH COMPS'!$C$6),'MPLH COMPS'!$D$6&amp;" - "&amp;'MPLH COMPS'!$E$6,
IF(AND(BH155="CONVENTIONAL",$BI155&gt;='MPLH COMPS'!$B$7,$BI155&lt;='MPLH COMPS'!$C$7),'MPLH COMPS'!$D$7&amp;" - "&amp;'MPLH COMPS'!$E$7,
IF(AND(BH155="CONVENTIONAL",$BI155&gt;='MPLH COMPS'!$B$8,$BI155&lt;='MPLH COMPS'!$C$8),'MPLH COMPS'!$D$8&amp;" - "&amp;'MPLH COMPS'!$E$8,
IF(AND(BH155="CONVENTIONAL",$BI155&gt;='MPLH COMPS'!$B$9,$BI155&lt;='MPLH COMPS'!$C$9),'MPLH COMPS'!$D$9&amp;" - "&amp;'MPLH COMPS'!$E$9,
IF(AND(BH155="CONVENTIONAL",$BI155&gt;='MPLH COMPS'!$B$10,$BI155&lt;='MPLH COMPS'!$C$10),'MPLH COMPS'!$D$10&amp;" - "&amp;'MPLH COMPS'!$E$10,
IF(AND(BH155="CONVENTIONAL",$BI155&gt;='MPLH COMPS'!$B$11,$BI155&lt;='MPLH COMPS'!$C$11),'MPLH COMPS'!$D$11&amp;" - "&amp;'MPLH COMPS'!$E$11,
IF(AND(BH155="CONVENTIONAL",$BI155&gt;='MPLH COMPS'!$B$12,$BI155&lt;='MPLH COMPS'!$C$12),'MPLH COMPS'!$D$12&amp;" - "&amp;'MPLH COMPS'!$E$12,
IF(AND(BH155="CONVENTIONAL",$BI155&gt;='MPLH COMPS'!$B$13,$BI155&lt;='MPLH COMPS'!$C$13),'MPLH COMPS'!$D$13&amp;" - "&amp;'MPLH COMPS'!$E$13,
IF(AND(BH155="CONVENIENCE",$BI155&gt;='MPLH COMPS'!$B$3,$BI155&lt;='MPLH COMPS'!$C$3),'MPLH COMPS'!$F$3&amp;" - "&amp;'MPLH COMPS'!$G$3,
IF(AND(BH155="CONVENIENCE",$BI155&gt;='MPLH COMPS'!$B$4,$BI155&lt;='MPLH COMPS'!$C$4),'MPLH COMPS'!$F$4&amp;" - "&amp;'MPLH COMPS'!$G$4,
IF(AND(BH155="CONVENIENCE",$BI155&gt;='MPLH COMPS'!$B$5,$BI155&lt;='MPLH COMPS'!$C$5),'MPLH COMPS'!$F$5&amp;" - "&amp;'MPLH COMPS'!$G$5,
IF(AND(BH155="CONVENIENCE",$BI155&gt;='MPLH COMPS'!$B$6,$BI155&lt;='MPLH COMPS'!$C$6),'MPLH COMPS'!$F$6&amp;" - "&amp;'MPLH COMPS'!$G$6,
IF(AND(BH155="CONVENIENCE",$BI155&gt;='MPLH COMPS'!$B$7,$BI155&lt;='MPLH COMPS'!$C$7),'MPLH COMPS'!$F$7&amp;" - "&amp;'MPLH COMPS'!$G$7,
IF(AND(BH155="CONVENIENCE",$BI155&gt;='MPLH COMPS'!$B$8,$BI155&lt;='MPLH COMPS'!$C$8),'MPLH COMPS'!$F$8&amp;" - "&amp;'MPLH COMPS'!$G$8,
IF(AND(BH155="CONVENIENCE",$BI155&gt;='MPLH COMPS'!$B$9,$BI155&lt;='MPLH COMPS'!$C$9),'MPLH COMPS'!$F$9&amp;" - "&amp;'MPLH COMPS'!$G$9,
IF(AND(BH155="CONVENIENCE",$BI155&gt;='MPLH COMPS'!$B$10,$BI155&lt;='MPLH COMPS'!$C$10),'MPLH COMPS'!$F$10&amp;" - "&amp;'MPLH COMPS'!$G$10,
IF(AND(BH155="CONVENIENCE",$BI155&gt;='MPLH COMPS'!$B$11,$BI155&lt;='MPLH COMPS'!$C$11),'MPLH COMPS'!$F$11&amp;" - "&amp;'MPLH COMPS'!$G$11,
IF(AND(BH155="CONVENIENCE",$BI155&gt;='MPLH COMPS'!$B$12,$BI155&lt;='MPLH COMPS'!$C$12),'MPLH COMPS'!$F$12&amp;" - "&amp;'MPLH COMPS'!$G$12,
IF(AND(BH155="CONVENIENCE",$BI155&gt;='MPLH COMPS'!$B$13,$BI155&lt;='MPLH COMPS'!$C$13),'MPLH COMPS'!$F$13&amp;" - "&amp;'MPLH COMPS'!$G$13,
""))))))))))))))))))))))</f>
        <v/>
      </c>
      <c r="BM155" s="31"/>
      <c r="BN155" s="113"/>
      <c r="BO155" s="115">
        <f t="shared" si="95"/>
        <v>0</v>
      </c>
      <c r="BP155" s="117">
        <f t="shared" si="96"/>
        <v>0</v>
      </c>
      <c r="BQ155" s="117">
        <f t="shared" si="97"/>
        <v>0</v>
      </c>
      <c r="BR155" s="116">
        <f t="shared" si="98"/>
        <v>0</v>
      </c>
      <c r="BS155" s="115">
        <f t="shared" si="99"/>
        <v>0</v>
      </c>
      <c r="BT155" s="117">
        <f t="shared" si="100"/>
        <v>0</v>
      </c>
      <c r="BU155" s="116">
        <f t="shared" si="101"/>
        <v>0</v>
      </c>
      <c r="BV155" s="115">
        <f t="shared" si="102"/>
        <v>0</v>
      </c>
      <c r="BW155" s="117">
        <f t="shared" si="103"/>
        <v>0</v>
      </c>
      <c r="BX155" s="116">
        <f t="shared" si="104"/>
        <v>0</v>
      </c>
      <c r="BY155" s="118">
        <f t="shared" si="108"/>
        <v>0</v>
      </c>
    </row>
    <row r="156" spans="1:77" ht="20.75" customHeight="1" x14ac:dyDescent="0.2">
      <c r="A156" s="74" t="s">
        <v>226</v>
      </c>
      <c r="B156" s="120" t="b">
        <v>0</v>
      </c>
      <c r="C156" s="75"/>
      <c r="D156" s="159">
        <f t="shared" si="105"/>
        <v>0</v>
      </c>
      <c r="E156" s="96"/>
      <c r="F156" s="76"/>
      <c r="G156" s="77"/>
      <c r="H156" s="77"/>
      <c r="I156" s="39">
        <f t="shared" si="106"/>
        <v>0</v>
      </c>
      <c r="J156" s="98">
        <f>IF($F156=0,0,IF($B156=FALSE,ROUND($F156/$I156,4),
IF(AND($B156=TRUE,C156=0,ROUND($F156/$I156,4)&gt;=0.4),MIN(1,ROUND(($F156/$I156)*'FEDERAL RATES (HIDDEN)'!$C$2,4)),
IF(AND($B156=TRUE,C156=0,ROUND($F156/$I156,4)&lt;0.4),ROUND($F156/$I156,4),
IF(ROUND((SUMIFS($F:$F,$B:$B,TRUE,$C:$C,$C156)/SUMIFS($I:$I,$B:$B,TRUE,$C:$C,$C156)),4)&gt;=0.4,
MIN(1,ROUND((SUMIFS($F:$F,$B:$B,TRUE,$C:$C,$C156)/SUMIFS($I:$I,$B:$B,TRUE,$C:$C,$C156))*'FEDERAL RATES (HIDDEN)'!$C$2,4)),
ROUND((SUMIFS($F:$F,$B:$B,TRUE,$C:$C,$C156)/SUMIFS($I:$I,$B:$B,TRUE,$C:$C,$C156)),4))))))</f>
        <v>0</v>
      </c>
      <c r="K156" s="89">
        <f t="shared" si="76"/>
        <v>0</v>
      </c>
      <c r="L156" s="99">
        <f t="shared" si="77"/>
        <v>0</v>
      </c>
      <c r="M156" s="68">
        <v>1</v>
      </c>
      <c r="N156" s="87">
        <f t="shared" si="75"/>
        <v>0</v>
      </c>
      <c r="O156" s="68"/>
      <c r="P156" s="38">
        <f t="shared" si="78"/>
        <v>0</v>
      </c>
      <c r="Q156" s="38">
        <f t="shared" si="79"/>
        <v>0</v>
      </c>
      <c r="R156" s="38">
        <f t="shared" si="80"/>
        <v>0</v>
      </c>
      <c r="S156" s="87">
        <f t="shared" si="81"/>
        <v>0</v>
      </c>
      <c r="T156" s="69"/>
      <c r="U156" s="38">
        <f t="shared" si="82"/>
        <v>0</v>
      </c>
      <c r="V156" s="38">
        <f t="shared" si="83"/>
        <v>0</v>
      </c>
      <c r="W156" s="38">
        <f t="shared" si="84"/>
        <v>0</v>
      </c>
      <c r="X156" s="87">
        <f t="shared" si="85"/>
        <v>0</v>
      </c>
      <c r="Y156" s="69"/>
      <c r="Z156" s="38">
        <f t="shared" si="86"/>
        <v>0</v>
      </c>
      <c r="AA156" s="38">
        <f t="shared" si="87"/>
        <v>0</v>
      </c>
      <c r="AB156" s="38">
        <f t="shared" si="88"/>
        <v>0</v>
      </c>
      <c r="AC156" s="87">
        <f t="shared" si="89"/>
        <v>0</v>
      </c>
      <c r="AD156" s="69"/>
      <c r="AE156" s="38">
        <f t="shared" si="90"/>
        <v>0</v>
      </c>
      <c r="AF156" s="38">
        <f t="shared" si="91"/>
        <v>0</v>
      </c>
      <c r="AG156" s="38">
        <f t="shared" si="92"/>
        <v>0</v>
      </c>
      <c r="AH156" s="87">
        <f t="shared" si="93"/>
        <v>0</v>
      </c>
      <c r="AI156" s="69"/>
      <c r="AJ156" s="39">
        <f t="shared" si="94"/>
        <v>0</v>
      </c>
      <c r="AK156" s="106"/>
      <c r="AL156" s="91"/>
      <c r="AM156" s="107"/>
      <c r="AN156" s="106"/>
      <c r="AO156" s="91"/>
      <c r="AP156" s="107"/>
      <c r="AQ156" s="106"/>
      <c r="AR156" s="91"/>
      <c r="AS156" s="107"/>
      <c r="AT156" s="106"/>
      <c r="AU156" s="91"/>
      <c r="AV156" s="107"/>
      <c r="AW156" s="106"/>
      <c r="AX156" s="107"/>
      <c r="AY156" s="106"/>
      <c r="AZ156" s="107"/>
      <c r="BA156" s="108"/>
      <c r="BB156" s="106"/>
      <c r="BC156" s="91"/>
      <c r="BD156" s="91"/>
      <c r="BE156" s="91"/>
      <c r="BF156" s="107"/>
      <c r="BG156" s="70"/>
      <c r="BH156" s="61"/>
      <c r="BI156" s="38">
        <f xml:space="preserve">
(P156*(2/3))+
(X156*(1/3))+
(AC156)+
(AH156)+
((AJ156)/(AZ156+'FEDERAL RATES (HIDDEN)'!$C$20))</f>
        <v>0</v>
      </c>
      <c r="BJ156" s="65"/>
      <c r="BK156" s="63">
        <f t="shared" si="107"/>
        <v>0</v>
      </c>
      <c r="BL156" s="88" t="str">
        <f>IF(AND(BH156="CONVENTIONAL",$BI156&gt;='MPLH COMPS'!$B$3,$BI156&lt;='MPLH COMPS'!$C$3),'MPLH COMPS'!$D$3&amp;" - "&amp;'MPLH COMPS'!$E$3,
IF(AND(BH156="CONVENTIONAL",$BI156&gt;='MPLH COMPS'!$B$4,$BI156&lt;='MPLH COMPS'!$C$4),'MPLH COMPS'!$D$4&amp;" - "&amp;'MPLH COMPS'!$E$4,
IF(AND(BH156="CONVENTIONAL",$BI156&gt;='MPLH COMPS'!$B$5,$BI156&lt;='MPLH COMPS'!$C$5),'MPLH COMPS'!$D$5&amp;" - "&amp;'MPLH COMPS'!$E$5,
IF(AND(BH156="CONVENTIONAL",$BI156&gt;='MPLH COMPS'!$B$6,$BI156&lt;='MPLH COMPS'!$C$6),'MPLH COMPS'!$D$6&amp;" - "&amp;'MPLH COMPS'!$E$6,
IF(AND(BH156="CONVENTIONAL",$BI156&gt;='MPLH COMPS'!$B$7,$BI156&lt;='MPLH COMPS'!$C$7),'MPLH COMPS'!$D$7&amp;" - "&amp;'MPLH COMPS'!$E$7,
IF(AND(BH156="CONVENTIONAL",$BI156&gt;='MPLH COMPS'!$B$8,$BI156&lt;='MPLH COMPS'!$C$8),'MPLH COMPS'!$D$8&amp;" - "&amp;'MPLH COMPS'!$E$8,
IF(AND(BH156="CONVENTIONAL",$BI156&gt;='MPLH COMPS'!$B$9,$BI156&lt;='MPLH COMPS'!$C$9),'MPLH COMPS'!$D$9&amp;" - "&amp;'MPLH COMPS'!$E$9,
IF(AND(BH156="CONVENTIONAL",$BI156&gt;='MPLH COMPS'!$B$10,$BI156&lt;='MPLH COMPS'!$C$10),'MPLH COMPS'!$D$10&amp;" - "&amp;'MPLH COMPS'!$E$10,
IF(AND(BH156="CONVENTIONAL",$BI156&gt;='MPLH COMPS'!$B$11,$BI156&lt;='MPLH COMPS'!$C$11),'MPLH COMPS'!$D$11&amp;" - "&amp;'MPLH COMPS'!$E$11,
IF(AND(BH156="CONVENTIONAL",$BI156&gt;='MPLH COMPS'!$B$12,$BI156&lt;='MPLH COMPS'!$C$12),'MPLH COMPS'!$D$12&amp;" - "&amp;'MPLH COMPS'!$E$12,
IF(AND(BH156="CONVENTIONAL",$BI156&gt;='MPLH COMPS'!$B$13,$BI156&lt;='MPLH COMPS'!$C$13),'MPLH COMPS'!$D$13&amp;" - "&amp;'MPLH COMPS'!$E$13,
IF(AND(BH156="CONVENIENCE",$BI156&gt;='MPLH COMPS'!$B$3,$BI156&lt;='MPLH COMPS'!$C$3),'MPLH COMPS'!$F$3&amp;" - "&amp;'MPLH COMPS'!$G$3,
IF(AND(BH156="CONVENIENCE",$BI156&gt;='MPLH COMPS'!$B$4,$BI156&lt;='MPLH COMPS'!$C$4),'MPLH COMPS'!$F$4&amp;" - "&amp;'MPLH COMPS'!$G$4,
IF(AND(BH156="CONVENIENCE",$BI156&gt;='MPLH COMPS'!$B$5,$BI156&lt;='MPLH COMPS'!$C$5),'MPLH COMPS'!$F$5&amp;" - "&amp;'MPLH COMPS'!$G$5,
IF(AND(BH156="CONVENIENCE",$BI156&gt;='MPLH COMPS'!$B$6,$BI156&lt;='MPLH COMPS'!$C$6),'MPLH COMPS'!$F$6&amp;" - "&amp;'MPLH COMPS'!$G$6,
IF(AND(BH156="CONVENIENCE",$BI156&gt;='MPLH COMPS'!$B$7,$BI156&lt;='MPLH COMPS'!$C$7),'MPLH COMPS'!$F$7&amp;" - "&amp;'MPLH COMPS'!$G$7,
IF(AND(BH156="CONVENIENCE",$BI156&gt;='MPLH COMPS'!$B$8,$BI156&lt;='MPLH COMPS'!$C$8),'MPLH COMPS'!$F$8&amp;" - "&amp;'MPLH COMPS'!$G$8,
IF(AND(BH156="CONVENIENCE",$BI156&gt;='MPLH COMPS'!$B$9,$BI156&lt;='MPLH COMPS'!$C$9),'MPLH COMPS'!$F$9&amp;" - "&amp;'MPLH COMPS'!$G$9,
IF(AND(BH156="CONVENIENCE",$BI156&gt;='MPLH COMPS'!$B$10,$BI156&lt;='MPLH COMPS'!$C$10),'MPLH COMPS'!$F$10&amp;" - "&amp;'MPLH COMPS'!$G$10,
IF(AND(BH156="CONVENIENCE",$BI156&gt;='MPLH COMPS'!$B$11,$BI156&lt;='MPLH COMPS'!$C$11),'MPLH COMPS'!$F$11&amp;" - "&amp;'MPLH COMPS'!$G$11,
IF(AND(BH156="CONVENIENCE",$BI156&gt;='MPLH COMPS'!$B$12,$BI156&lt;='MPLH COMPS'!$C$12),'MPLH COMPS'!$F$12&amp;" - "&amp;'MPLH COMPS'!$G$12,
IF(AND(BH156="CONVENIENCE",$BI156&gt;='MPLH COMPS'!$B$13,$BI156&lt;='MPLH COMPS'!$C$13),'MPLH COMPS'!$F$13&amp;" - "&amp;'MPLH COMPS'!$G$13,
""))))))))))))))))))))))</f>
        <v/>
      </c>
      <c r="BM156" s="31"/>
      <c r="BN156" s="113"/>
      <c r="BO156" s="115">
        <f t="shared" si="95"/>
        <v>0</v>
      </c>
      <c r="BP156" s="117">
        <f t="shared" si="96"/>
        <v>0</v>
      </c>
      <c r="BQ156" s="117">
        <f t="shared" si="97"/>
        <v>0</v>
      </c>
      <c r="BR156" s="116">
        <f t="shared" si="98"/>
        <v>0</v>
      </c>
      <c r="BS156" s="115">
        <f t="shared" si="99"/>
        <v>0</v>
      </c>
      <c r="BT156" s="117">
        <f t="shared" si="100"/>
        <v>0</v>
      </c>
      <c r="BU156" s="116">
        <f t="shared" si="101"/>
        <v>0</v>
      </c>
      <c r="BV156" s="115">
        <f t="shared" si="102"/>
        <v>0</v>
      </c>
      <c r="BW156" s="117">
        <f t="shared" si="103"/>
        <v>0</v>
      </c>
      <c r="BX156" s="116">
        <f t="shared" si="104"/>
        <v>0</v>
      </c>
      <c r="BY156" s="118">
        <f t="shared" si="108"/>
        <v>0</v>
      </c>
    </row>
    <row r="157" spans="1:77" ht="20.75" customHeight="1" x14ac:dyDescent="0.2">
      <c r="A157" s="74" t="s">
        <v>227</v>
      </c>
      <c r="B157" s="120" t="b">
        <v>0</v>
      </c>
      <c r="C157" s="75"/>
      <c r="D157" s="159">
        <f t="shared" si="105"/>
        <v>0</v>
      </c>
      <c r="E157" s="96"/>
      <c r="F157" s="76"/>
      <c r="G157" s="77"/>
      <c r="H157" s="77"/>
      <c r="I157" s="39">
        <f t="shared" si="106"/>
        <v>0</v>
      </c>
      <c r="J157" s="98">
        <f>IF($F157=0,0,IF($B157=FALSE,ROUND($F157/$I157,4),
IF(AND($B157=TRUE,C157=0,ROUND($F157/$I157,4)&gt;=0.4),MIN(1,ROUND(($F157/$I157)*'FEDERAL RATES (HIDDEN)'!$C$2,4)),
IF(AND($B157=TRUE,C157=0,ROUND($F157/$I157,4)&lt;0.4),ROUND($F157/$I157,4),
IF(ROUND((SUMIFS($F:$F,$B:$B,TRUE,$C:$C,$C157)/SUMIFS($I:$I,$B:$B,TRUE,$C:$C,$C157)),4)&gt;=0.4,
MIN(1,ROUND((SUMIFS($F:$F,$B:$B,TRUE,$C:$C,$C157)/SUMIFS($I:$I,$B:$B,TRUE,$C:$C,$C157))*'FEDERAL RATES (HIDDEN)'!$C$2,4)),
ROUND((SUMIFS($F:$F,$B:$B,TRUE,$C:$C,$C157)/SUMIFS($I:$I,$B:$B,TRUE,$C:$C,$C157)),4))))))</f>
        <v>0</v>
      </c>
      <c r="K157" s="89">
        <f t="shared" si="76"/>
        <v>0</v>
      </c>
      <c r="L157" s="99">
        <f t="shared" si="77"/>
        <v>0</v>
      </c>
      <c r="M157" s="68">
        <v>1</v>
      </c>
      <c r="N157" s="87">
        <f t="shared" si="75"/>
        <v>0</v>
      </c>
      <c r="O157" s="68"/>
      <c r="P157" s="38">
        <f t="shared" si="78"/>
        <v>0</v>
      </c>
      <c r="Q157" s="38">
        <f t="shared" si="79"/>
        <v>0</v>
      </c>
      <c r="R157" s="38">
        <f t="shared" si="80"/>
        <v>0</v>
      </c>
      <c r="S157" s="87">
        <f t="shared" si="81"/>
        <v>0</v>
      </c>
      <c r="T157" s="69"/>
      <c r="U157" s="38">
        <f t="shared" si="82"/>
        <v>0</v>
      </c>
      <c r="V157" s="38">
        <f t="shared" si="83"/>
        <v>0</v>
      </c>
      <c r="W157" s="38">
        <f t="shared" si="84"/>
        <v>0</v>
      </c>
      <c r="X157" s="87">
        <f t="shared" si="85"/>
        <v>0</v>
      </c>
      <c r="Y157" s="69"/>
      <c r="Z157" s="38">
        <f t="shared" si="86"/>
        <v>0</v>
      </c>
      <c r="AA157" s="38">
        <f t="shared" si="87"/>
        <v>0</v>
      </c>
      <c r="AB157" s="38">
        <f t="shared" si="88"/>
        <v>0</v>
      </c>
      <c r="AC157" s="87">
        <f t="shared" si="89"/>
        <v>0</v>
      </c>
      <c r="AD157" s="69"/>
      <c r="AE157" s="38">
        <f t="shared" si="90"/>
        <v>0</v>
      </c>
      <c r="AF157" s="38">
        <f t="shared" si="91"/>
        <v>0</v>
      </c>
      <c r="AG157" s="38">
        <f t="shared" si="92"/>
        <v>0</v>
      </c>
      <c r="AH157" s="87">
        <f t="shared" si="93"/>
        <v>0</v>
      </c>
      <c r="AI157" s="69"/>
      <c r="AJ157" s="39">
        <f t="shared" si="94"/>
        <v>0</v>
      </c>
      <c r="AK157" s="106"/>
      <c r="AL157" s="91"/>
      <c r="AM157" s="107"/>
      <c r="AN157" s="106"/>
      <c r="AO157" s="91"/>
      <c r="AP157" s="107"/>
      <c r="AQ157" s="106"/>
      <c r="AR157" s="91"/>
      <c r="AS157" s="107"/>
      <c r="AT157" s="106"/>
      <c r="AU157" s="91"/>
      <c r="AV157" s="107"/>
      <c r="AW157" s="106"/>
      <c r="AX157" s="107"/>
      <c r="AY157" s="106"/>
      <c r="AZ157" s="107"/>
      <c r="BA157" s="108"/>
      <c r="BB157" s="106"/>
      <c r="BC157" s="91"/>
      <c r="BD157" s="91"/>
      <c r="BE157" s="91"/>
      <c r="BF157" s="107"/>
      <c r="BG157" s="70"/>
      <c r="BH157" s="61"/>
      <c r="BI157" s="38">
        <f xml:space="preserve">
(P157*(2/3))+
(X157*(1/3))+
(AC157)+
(AH157)+
((AJ157)/(AZ157+'FEDERAL RATES (HIDDEN)'!$C$20))</f>
        <v>0</v>
      </c>
      <c r="BJ157" s="65"/>
      <c r="BK157" s="63">
        <f t="shared" si="107"/>
        <v>0</v>
      </c>
      <c r="BL157" s="88" t="str">
        <f>IF(AND(BH157="CONVENTIONAL",$BI157&gt;='MPLH COMPS'!$B$3,$BI157&lt;='MPLH COMPS'!$C$3),'MPLH COMPS'!$D$3&amp;" - "&amp;'MPLH COMPS'!$E$3,
IF(AND(BH157="CONVENTIONAL",$BI157&gt;='MPLH COMPS'!$B$4,$BI157&lt;='MPLH COMPS'!$C$4),'MPLH COMPS'!$D$4&amp;" - "&amp;'MPLH COMPS'!$E$4,
IF(AND(BH157="CONVENTIONAL",$BI157&gt;='MPLH COMPS'!$B$5,$BI157&lt;='MPLH COMPS'!$C$5),'MPLH COMPS'!$D$5&amp;" - "&amp;'MPLH COMPS'!$E$5,
IF(AND(BH157="CONVENTIONAL",$BI157&gt;='MPLH COMPS'!$B$6,$BI157&lt;='MPLH COMPS'!$C$6),'MPLH COMPS'!$D$6&amp;" - "&amp;'MPLH COMPS'!$E$6,
IF(AND(BH157="CONVENTIONAL",$BI157&gt;='MPLH COMPS'!$B$7,$BI157&lt;='MPLH COMPS'!$C$7),'MPLH COMPS'!$D$7&amp;" - "&amp;'MPLH COMPS'!$E$7,
IF(AND(BH157="CONVENTIONAL",$BI157&gt;='MPLH COMPS'!$B$8,$BI157&lt;='MPLH COMPS'!$C$8),'MPLH COMPS'!$D$8&amp;" - "&amp;'MPLH COMPS'!$E$8,
IF(AND(BH157="CONVENTIONAL",$BI157&gt;='MPLH COMPS'!$B$9,$BI157&lt;='MPLH COMPS'!$C$9),'MPLH COMPS'!$D$9&amp;" - "&amp;'MPLH COMPS'!$E$9,
IF(AND(BH157="CONVENTIONAL",$BI157&gt;='MPLH COMPS'!$B$10,$BI157&lt;='MPLH COMPS'!$C$10),'MPLH COMPS'!$D$10&amp;" - "&amp;'MPLH COMPS'!$E$10,
IF(AND(BH157="CONVENTIONAL",$BI157&gt;='MPLH COMPS'!$B$11,$BI157&lt;='MPLH COMPS'!$C$11),'MPLH COMPS'!$D$11&amp;" - "&amp;'MPLH COMPS'!$E$11,
IF(AND(BH157="CONVENTIONAL",$BI157&gt;='MPLH COMPS'!$B$12,$BI157&lt;='MPLH COMPS'!$C$12),'MPLH COMPS'!$D$12&amp;" - "&amp;'MPLH COMPS'!$E$12,
IF(AND(BH157="CONVENTIONAL",$BI157&gt;='MPLH COMPS'!$B$13,$BI157&lt;='MPLH COMPS'!$C$13),'MPLH COMPS'!$D$13&amp;" - "&amp;'MPLH COMPS'!$E$13,
IF(AND(BH157="CONVENIENCE",$BI157&gt;='MPLH COMPS'!$B$3,$BI157&lt;='MPLH COMPS'!$C$3),'MPLH COMPS'!$F$3&amp;" - "&amp;'MPLH COMPS'!$G$3,
IF(AND(BH157="CONVENIENCE",$BI157&gt;='MPLH COMPS'!$B$4,$BI157&lt;='MPLH COMPS'!$C$4),'MPLH COMPS'!$F$4&amp;" - "&amp;'MPLH COMPS'!$G$4,
IF(AND(BH157="CONVENIENCE",$BI157&gt;='MPLH COMPS'!$B$5,$BI157&lt;='MPLH COMPS'!$C$5),'MPLH COMPS'!$F$5&amp;" - "&amp;'MPLH COMPS'!$G$5,
IF(AND(BH157="CONVENIENCE",$BI157&gt;='MPLH COMPS'!$B$6,$BI157&lt;='MPLH COMPS'!$C$6),'MPLH COMPS'!$F$6&amp;" - "&amp;'MPLH COMPS'!$G$6,
IF(AND(BH157="CONVENIENCE",$BI157&gt;='MPLH COMPS'!$B$7,$BI157&lt;='MPLH COMPS'!$C$7),'MPLH COMPS'!$F$7&amp;" - "&amp;'MPLH COMPS'!$G$7,
IF(AND(BH157="CONVENIENCE",$BI157&gt;='MPLH COMPS'!$B$8,$BI157&lt;='MPLH COMPS'!$C$8),'MPLH COMPS'!$F$8&amp;" - "&amp;'MPLH COMPS'!$G$8,
IF(AND(BH157="CONVENIENCE",$BI157&gt;='MPLH COMPS'!$B$9,$BI157&lt;='MPLH COMPS'!$C$9),'MPLH COMPS'!$F$9&amp;" - "&amp;'MPLH COMPS'!$G$9,
IF(AND(BH157="CONVENIENCE",$BI157&gt;='MPLH COMPS'!$B$10,$BI157&lt;='MPLH COMPS'!$C$10),'MPLH COMPS'!$F$10&amp;" - "&amp;'MPLH COMPS'!$G$10,
IF(AND(BH157="CONVENIENCE",$BI157&gt;='MPLH COMPS'!$B$11,$BI157&lt;='MPLH COMPS'!$C$11),'MPLH COMPS'!$F$11&amp;" - "&amp;'MPLH COMPS'!$G$11,
IF(AND(BH157="CONVENIENCE",$BI157&gt;='MPLH COMPS'!$B$12,$BI157&lt;='MPLH COMPS'!$C$12),'MPLH COMPS'!$F$12&amp;" - "&amp;'MPLH COMPS'!$G$12,
IF(AND(BH157="CONVENIENCE",$BI157&gt;='MPLH COMPS'!$B$13,$BI157&lt;='MPLH COMPS'!$C$13),'MPLH COMPS'!$F$13&amp;" - "&amp;'MPLH COMPS'!$G$13,
""))))))))))))))))))))))</f>
        <v/>
      </c>
      <c r="BM157" s="31"/>
      <c r="BN157" s="113"/>
      <c r="BO157" s="115">
        <f t="shared" si="95"/>
        <v>0</v>
      </c>
      <c r="BP157" s="117">
        <f t="shared" si="96"/>
        <v>0</v>
      </c>
      <c r="BQ157" s="117">
        <f t="shared" si="97"/>
        <v>0</v>
      </c>
      <c r="BR157" s="116">
        <f t="shared" si="98"/>
        <v>0</v>
      </c>
      <c r="BS157" s="115">
        <f t="shared" si="99"/>
        <v>0</v>
      </c>
      <c r="BT157" s="117">
        <f t="shared" si="100"/>
        <v>0</v>
      </c>
      <c r="BU157" s="116">
        <f t="shared" si="101"/>
        <v>0</v>
      </c>
      <c r="BV157" s="115">
        <f t="shared" si="102"/>
        <v>0</v>
      </c>
      <c r="BW157" s="117">
        <f t="shared" si="103"/>
        <v>0</v>
      </c>
      <c r="BX157" s="116">
        <f t="shared" si="104"/>
        <v>0</v>
      </c>
      <c r="BY157" s="118">
        <f t="shared" si="108"/>
        <v>0</v>
      </c>
    </row>
    <row r="158" spans="1:77" ht="20.75" customHeight="1" x14ac:dyDescent="0.2">
      <c r="A158" s="74" t="s">
        <v>228</v>
      </c>
      <c r="B158" s="120" t="b">
        <v>0</v>
      </c>
      <c r="C158" s="75"/>
      <c r="D158" s="159">
        <f t="shared" si="105"/>
        <v>0</v>
      </c>
      <c r="E158" s="96"/>
      <c r="F158" s="76"/>
      <c r="G158" s="77"/>
      <c r="H158" s="77"/>
      <c r="I158" s="39">
        <f t="shared" si="106"/>
        <v>0</v>
      </c>
      <c r="J158" s="98">
        <f>IF($F158=0,0,IF($B158=FALSE,ROUND($F158/$I158,4),
IF(AND($B158=TRUE,C158=0,ROUND($F158/$I158,4)&gt;=0.4),MIN(1,ROUND(($F158/$I158)*'FEDERAL RATES (HIDDEN)'!$C$2,4)),
IF(AND($B158=TRUE,C158=0,ROUND($F158/$I158,4)&lt;0.4),ROUND($F158/$I158,4),
IF(ROUND((SUMIFS($F:$F,$B:$B,TRUE,$C:$C,$C158)/SUMIFS($I:$I,$B:$B,TRUE,$C:$C,$C158)),4)&gt;=0.4,
MIN(1,ROUND((SUMIFS($F:$F,$B:$B,TRUE,$C:$C,$C158)/SUMIFS($I:$I,$B:$B,TRUE,$C:$C,$C158))*'FEDERAL RATES (HIDDEN)'!$C$2,4)),
ROUND((SUMIFS($F:$F,$B:$B,TRUE,$C:$C,$C158)/SUMIFS($I:$I,$B:$B,TRUE,$C:$C,$C158)),4))))))</f>
        <v>0</v>
      </c>
      <c r="K158" s="89">
        <f t="shared" si="76"/>
        <v>0</v>
      </c>
      <c r="L158" s="99">
        <f t="shared" si="77"/>
        <v>0</v>
      </c>
      <c r="M158" s="68">
        <v>1</v>
      </c>
      <c r="N158" s="87">
        <f t="shared" si="75"/>
        <v>0</v>
      </c>
      <c r="O158" s="68"/>
      <c r="P158" s="38">
        <f t="shared" si="78"/>
        <v>0</v>
      </c>
      <c r="Q158" s="38">
        <f t="shared" si="79"/>
        <v>0</v>
      </c>
      <c r="R158" s="38">
        <f t="shared" si="80"/>
        <v>0</v>
      </c>
      <c r="S158" s="87">
        <f t="shared" si="81"/>
        <v>0</v>
      </c>
      <c r="T158" s="69"/>
      <c r="U158" s="38">
        <f t="shared" si="82"/>
        <v>0</v>
      </c>
      <c r="V158" s="38">
        <f t="shared" si="83"/>
        <v>0</v>
      </c>
      <c r="W158" s="38">
        <f t="shared" si="84"/>
        <v>0</v>
      </c>
      <c r="X158" s="87">
        <f t="shared" si="85"/>
        <v>0</v>
      </c>
      <c r="Y158" s="69"/>
      <c r="Z158" s="38">
        <f t="shared" si="86"/>
        <v>0</v>
      </c>
      <c r="AA158" s="38">
        <f t="shared" si="87"/>
        <v>0</v>
      </c>
      <c r="AB158" s="38">
        <f t="shared" si="88"/>
        <v>0</v>
      </c>
      <c r="AC158" s="87">
        <f t="shared" si="89"/>
        <v>0</v>
      </c>
      <c r="AD158" s="69"/>
      <c r="AE158" s="38">
        <f t="shared" si="90"/>
        <v>0</v>
      </c>
      <c r="AF158" s="38">
        <f t="shared" si="91"/>
        <v>0</v>
      </c>
      <c r="AG158" s="38">
        <f t="shared" si="92"/>
        <v>0</v>
      </c>
      <c r="AH158" s="87">
        <f t="shared" si="93"/>
        <v>0</v>
      </c>
      <c r="AI158" s="69"/>
      <c r="AJ158" s="39">
        <f t="shared" si="94"/>
        <v>0</v>
      </c>
      <c r="AK158" s="106"/>
      <c r="AL158" s="91"/>
      <c r="AM158" s="107"/>
      <c r="AN158" s="106"/>
      <c r="AO158" s="91"/>
      <c r="AP158" s="107"/>
      <c r="AQ158" s="106"/>
      <c r="AR158" s="91"/>
      <c r="AS158" s="107"/>
      <c r="AT158" s="106"/>
      <c r="AU158" s="91"/>
      <c r="AV158" s="107"/>
      <c r="AW158" s="106"/>
      <c r="AX158" s="107"/>
      <c r="AY158" s="106"/>
      <c r="AZ158" s="107"/>
      <c r="BA158" s="108"/>
      <c r="BB158" s="106"/>
      <c r="BC158" s="91"/>
      <c r="BD158" s="91"/>
      <c r="BE158" s="91"/>
      <c r="BF158" s="107"/>
      <c r="BG158" s="70"/>
      <c r="BH158" s="61"/>
      <c r="BI158" s="38">
        <f xml:space="preserve">
(P158*(2/3))+
(X158*(1/3))+
(AC158)+
(AH158)+
((AJ158)/(AZ158+'FEDERAL RATES (HIDDEN)'!$C$20))</f>
        <v>0</v>
      </c>
      <c r="BJ158" s="65"/>
      <c r="BK158" s="63">
        <f t="shared" si="107"/>
        <v>0</v>
      </c>
      <c r="BL158" s="88" t="str">
        <f>IF(AND(BH158="CONVENTIONAL",$BI158&gt;='MPLH COMPS'!$B$3,$BI158&lt;='MPLH COMPS'!$C$3),'MPLH COMPS'!$D$3&amp;" - "&amp;'MPLH COMPS'!$E$3,
IF(AND(BH158="CONVENTIONAL",$BI158&gt;='MPLH COMPS'!$B$4,$BI158&lt;='MPLH COMPS'!$C$4),'MPLH COMPS'!$D$4&amp;" - "&amp;'MPLH COMPS'!$E$4,
IF(AND(BH158="CONVENTIONAL",$BI158&gt;='MPLH COMPS'!$B$5,$BI158&lt;='MPLH COMPS'!$C$5),'MPLH COMPS'!$D$5&amp;" - "&amp;'MPLH COMPS'!$E$5,
IF(AND(BH158="CONVENTIONAL",$BI158&gt;='MPLH COMPS'!$B$6,$BI158&lt;='MPLH COMPS'!$C$6),'MPLH COMPS'!$D$6&amp;" - "&amp;'MPLH COMPS'!$E$6,
IF(AND(BH158="CONVENTIONAL",$BI158&gt;='MPLH COMPS'!$B$7,$BI158&lt;='MPLH COMPS'!$C$7),'MPLH COMPS'!$D$7&amp;" - "&amp;'MPLH COMPS'!$E$7,
IF(AND(BH158="CONVENTIONAL",$BI158&gt;='MPLH COMPS'!$B$8,$BI158&lt;='MPLH COMPS'!$C$8),'MPLH COMPS'!$D$8&amp;" - "&amp;'MPLH COMPS'!$E$8,
IF(AND(BH158="CONVENTIONAL",$BI158&gt;='MPLH COMPS'!$B$9,$BI158&lt;='MPLH COMPS'!$C$9),'MPLH COMPS'!$D$9&amp;" - "&amp;'MPLH COMPS'!$E$9,
IF(AND(BH158="CONVENTIONAL",$BI158&gt;='MPLH COMPS'!$B$10,$BI158&lt;='MPLH COMPS'!$C$10),'MPLH COMPS'!$D$10&amp;" - "&amp;'MPLH COMPS'!$E$10,
IF(AND(BH158="CONVENTIONAL",$BI158&gt;='MPLH COMPS'!$B$11,$BI158&lt;='MPLH COMPS'!$C$11),'MPLH COMPS'!$D$11&amp;" - "&amp;'MPLH COMPS'!$E$11,
IF(AND(BH158="CONVENTIONAL",$BI158&gt;='MPLH COMPS'!$B$12,$BI158&lt;='MPLH COMPS'!$C$12),'MPLH COMPS'!$D$12&amp;" - "&amp;'MPLH COMPS'!$E$12,
IF(AND(BH158="CONVENTIONAL",$BI158&gt;='MPLH COMPS'!$B$13,$BI158&lt;='MPLH COMPS'!$C$13),'MPLH COMPS'!$D$13&amp;" - "&amp;'MPLH COMPS'!$E$13,
IF(AND(BH158="CONVENIENCE",$BI158&gt;='MPLH COMPS'!$B$3,$BI158&lt;='MPLH COMPS'!$C$3),'MPLH COMPS'!$F$3&amp;" - "&amp;'MPLH COMPS'!$G$3,
IF(AND(BH158="CONVENIENCE",$BI158&gt;='MPLH COMPS'!$B$4,$BI158&lt;='MPLH COMPS'!$C$4),'MPLH COMPS'!$F$4&amp;" - "&amp;'MPLH COMPS'!$G$4,
IF(AND(BH158="CONVENIENCE",$BI158&gt;='MPLH COMPS'!$B$5,$BI158&lt;='MPLH COMPS'!$C$5),'MPLH COMPS'!$F$5&amp;" - "&amp;'MPLH COMPS'!$G$5,
IF(AND(BH158="CONVENIENCE",$BI158&gt;='MPLH COMPS'!$B$6,$BI158&lt;='MPLH COMPS'!$C$6),'MPLH COMPS'!$F$6&amp;" - "&amp;'MPLH COMPS'!$G$6,
IF(AND(BH158="CONVENIENCE",$BI158&gt;='MPLH COMPS'!$B$7,$BI158&lt;='MPLH COMPS'!$C$7),'MPLH COMPS'!$F$7&amp;" - "&amp;'MPLH COMPS'!$G$7,
IF(AND(BH158="CONVENIENCE",$BI158&gt;='MPLH COMPS'!$B$8,$BI158&lt;='MPLH COMPS'!$C$8),'MPLH COMPS'!$F$8&amp;" - "&amp;'MPLH COMPS'!$G$8,
IF(AND(BH158="CONVENIENCE",$BI158&gt;='MPLH COMPS'!$B$9,$BI158&lt;='MPLH COMPS'!$C$9),'MPLH COMPS'!$F$9&amp;" - "&amp;'MPLH COMPS'!$G$9,
IF(AND(BH158="CONVENIENCE",$BI158&gt;='MPLH COMPS'!$B$10,$BI158&lt;='MPLH COMPS'!$C$10),'MPLH COMPS'!$F$10&amp;" - "&amp;'MPLH COMPS'!$G$10,
IF(AND(BH158="CONVENIENCE",$BI158&gt;='MPLH COMPS'!$B$11,$BI158&lt;='MPLH COMPS'!$C$11),'MPLH COMPS'!$F$11&amp;" - "&amp;'MPLH COMPS'!$G$11,
IF(AND(BH158="CONVENIENCE",$BI158&gt;='MPLH COMPS'!$B$12,$BI158&lt;='MPLH COMPS'!$C$12),'MPLH COMPS'!$F$12&amp;" - "&amp;'MPLH COMPS'!$G$12,
IF(AND(BH158="CONVENIENCE",$BI158&gt;='MPLH COMPS'!$B$13,$BI158&lt;='MPLH COMPS'!$C$13),'MPLH COMPS'!$F$13&amp;" - "&amp;'MPLH COMPS'!$G$13,
""))))))))))))))))))))))</f>
        <v/>
      </c>
      <c r="BM158" s="31"/>
      <c r="BN158" s="113"/>
      <c r="BO158" s="115">
        <f t="shared" si="95"/>
        <v>0</v>
      </c>
      <c r="BP158" s="117">
        <f t="shared" si="96"/>
        <v>0</v>
      </c>
      <c r="BQ158" s="117">
        <f t="shared" si="97"/>
        <v>0</v>
      </c>
      <c r="BR158" s="116">
        <f t="shared" si="98"/>
        <v>0</v>
      </c>
      <c r="BS158" s="115">
        <f t="shared" si="99"/>
        <v>0</v>
      </c>
      <c r="BT158" s="117">
        <f t="shared" si="100"/>
        <v>0</v>
      </c>
      <c r="BU158" s="116">
        <f t="shared" si="101"/>
        <v>0</v>
      </c>
      <c r="BV158" s="115">
        <f t="shared" si="102"/>
        <v>0</v>
      </c>
      <c r="BW158" s="117">
        <f t="shared" si="103"/>
        <v>0</v>
      </c>
      <c r="BX158" s="116">
        <f t="shared" si="104"/>
        <v>0</v>
      </c>
      <c r="BY158" s="118">
        <f t="shared" si="108"/>
        <v>0</v>
      </c>
    </row>
    <row r="159" spans="1:77" ht="20.75" customHeight="1" x14ac:dyDescent="0.2">
      <c r="A159" s="74" t="s">
        <v>229</v>
      </c>
      <c r="B159" s="120" t="b">
        <v>0</v>
      </c>
      <c r="C159" s="75"/>
      <c r="D159" s="159">
        <f t="shared" si="105"/>
        <v>0</v>
      </c>
      <c r="E159" s="96"/>
      <c r="F159" s="76"/>
      <c r="G159" s="77"/>
      <c r="H159" s="77"/>
      <c r="I159" s="39">
        <f t="shared" si="106"/>
        <v>0</v>
      </c>
      <c r="J159" s="98">
        <f>IF($F159=0,0,IF($B159=FALSE,ROUND($F159/$I159,4),
IF(AND($B159=TRUE,C159=0,ROUND($F159/$I159,4)&gt;=0.4),MIN(1,ROUND(($F159/$I159)*'FEDERAL RATES (HIDDEN)'!$C$2,4)),
IF(AND($B159=TRUE,C159=0,ROUND($F159/$I159,4)&lt;0.4),ROUND($F159/$I159,4),
IF(ROUND((SUMIFS($F:$F,$B:$B,TRUE,$C:$C,$C159)/SUMIFS($I:$I,$B:$B,TRUE,$C:$C,$C159)),4)&gt;=0.4,
MIN(1,ROUND((SUMIFS($F:$F,$B:$B,TRUE,$C:$C,$C159)/SUMIFS($I:$I,$B:$B,TRUE,$C:$C,$C159))*'FEDERAL RATES (HIDDEN)'!$C$2,4)),
ROUND((SUMIFS($F:$F,$B:$B,TRUE,$C:$C,$C159)/SUMIFS($I:$I,$B:$B,TRUE,$C:$C,$C159)),4))))))</f>
        <v>0</v>
      </c>
      <c r="K159" s="89">
        <f t="shared" si="76"/>
        <v>0</v>
      </c>
      <c r="L159" s="99">
        <f t="shared" si="77"/>
        <v>0</v>
      </c>
      <c r="M159" s="68">
        <v>1</v>
      </c>
      <c r="N159" s="87">
        <f t="shared" si="75"/>
        <v>0</v>
      </c>
      <c r="O159" s="68"/>
      <c r="P159" s="38">
        <f t="shared" si="78"/>
        <v>0</v>
      </c>
      <c r="Q159" s="38">
        <f t="shared" si="79"/>
        <v>0</v>
      </c>
      <c r="R159" s="38">
        <f t="shared" si="80"/>
        <v>0</v>
      </c>
      <c r="S159" s="87">
        <f t="shared" si="81"/>
        <v>0</v>
      </c>
      <c r="T159" s="69"/>
      <c r="U159" s="38">
        <f t="shared" si="82"/>
        <v>0</v>
      </c>
      <c r="V159" s="38">
        <f t="shared" si="83"/>
        <v>0</v>
      </c>
      <c r="W159" s="38">
        <f t="shared" si="84"/>
        <v>0</v>
      </c>
      <c r="X159" s="87">
        <f t="shared" si="85"/>
        <v>0</v>
      </c>
      <c r="Y159" s="69"/>
      <c r="Z159" s="38">
        <f t="shared" si="86"/>
        <v>0</v>
      </c>
      <c r="AA159" s="38">
        <f t="shared" si="87"/>
        <v>0</v>
      </c>
      <c r="AB159" s="38">
        <f t="shared" si="88"/>
        <v>0</v>
      </c>
      <c r="AC159" s="87">
        <f t="shared" si="89"/>
        <v>0</v>
      </c>
      <c r="AD159" s="69"/>
      <c r="AE159" s="38">
        <f t="shared" si="90"/>
        <v>0</v>
      </c>
      <c r="AF159" s="38">
        <f t="shared" si="91"/>
        <v>0</v>
      </c>
      <c r="AG159" s="38">
        <f t="shared" si="92"/>
        <v>0</v>
      </c>
      <c r="AH159" s="87">
        <f t="shared" si="93"/>
        <v>0</v>
      </c>
      <c r="AI159" s="69"/>
      <c r="AJ159" s="39">
        <f t="shared" si="94"/>
        <v>0</v>
      </c>
      <c r="AK159" s="106"/>
      <c r="AL159" s="91"/>
      <c r="AM159" s="107"/>
      <c r="AN159" s="106"/>
      <c r="AO159" s="91"/>
      <c r="AP159" s="107"/>
      <c r="AQ159" s="106"/>
      <c r="AR159" s="91"/>
      <c r="AS159" s="107"/>
      <c r="AT159" s="106"/>
      <c r="AU159" s="91"/>
      <c r="AV159" s="107"/>
      <c r="AW159" s="106"/>
      <c r="AX159" s="107"/>
      <c r="AY159" s="106"/>
      <c r="AZ159" s="107"/>
      <c r="BA159" s="108"/>
      <c r="BB159" s="106"/>
      <c r="BC159" s="91"/>
      <c r="BD159" s="91"/>
      <c r="BE159" s="91"/>
      <c r="BF159" s="107"/>
      <c r="BG159" s="70"/>
      <c r="BH159" s="61"/>
      <c r="BI159" s="38">
        <f xml:space="preserve">
(P159*(2/3))+
(X159*(1/3))+
(AC159)+
(AH159)+
((AJ159)/(AZ159+'FEDERAL RATES (HIDDEN)'!$C$20))</f>
        <v>0</v>
      </c>
      <c r="BJ159" s="65"/>
      <c r="BK159" s="63">
        <f t="shared" si="107"/>
        <v>0</v>
      </c>
      <c r="BL159" s="88" t="str">
        <f>IF(AND(BH159="CONVENTIONAL",$BI159&gt;='MPLH COMPS'!$B$3,$BI159&lt;='MPLH COMPS'!$C$3),'MPLH COMPS'!$D$3&amp;" - "&amp;'MPLH COMPS'!$E$3,
IF(AND(BH159="CONVENTIONAL",$BI159&gt;='MPLH COMPS'!$B$4,$BI159&lt;='MPLH COMPS'!$C$4),'MPLH COMPS'!$D$4&amp;" - "&amp;'MPLH COMPS'!$E$4,
IF(AND(BH159="CONVENTIONAL",$BI159&gt;='MPLH COMPS'!$B$5,$BI159&lt;='MPLH COMPS'!$C$5),'MPLH COMPS'!$D$5&amp;" - "&amp;'MPLH COMPS'!$E$5,
IF(AND(BH159="CONVENTIONAL",$BI159&gt;='MPLH COMPS'!$B$6,$BI159&lt;='MPLH COMPS'!$C$6),'MPLH COMPS'!$D$6&amp;" - "&amp;'MPLH COMPS'!$E$6,
IF(AND(BH159="CONVENTIONAL",$BI159&gt;='MPLH COMPS'!$B$7,$BI159&lt;='MPLH COMPS'!$C$7),'MPLH COMPS'!$D$7&amp;" - "&amp;'MPLH COMPS'!$E$7,
IF(AND(BH159="CONVENTIONAL",$BI159&gt;='MPLH COMPS'!$B$8,$BI159&lt;='MPLH COMPS'!$C$8),'MPLH COMPS'!$D$8&amp;" - "&amp;'MPLH COMPS'!$E$8,
IF(AND(BH159="CONVENTIONAL",$BI159&gt;='MPLH COMPS'!$B$9,$BI159&lt;='MPLH COMPS'!$C$9),'MPLH COMPS'!$D$9&amp;" - "&amp;'MPLH COMPS'!$E$9,
IF(AND(BH159="CONVENTIONAL",$BI159&gt;='MPLH COMPS'!$B$10,$BI159&lt;='MPLH COMPS'!$C$10),'MPLH COMPS'!$D$10&amp;" - "&amp;'MPLH COMPS'!$E$10,
IF(AND(BH159="CONVENTIONAL",$BI159&gt;='MPLH COMPS'!$B$11,$BI159&lt;='MPLH COMPS'!$C$11),'MPLH COMPS'!$D$11&amp;" - "&amp;'MPLH COMPS'!$E$11,
IF(AND(BH159="CONVENTIONAL",$BI159&gt;='MPLH COMPS'!$B$12,$BI159&lt;='MPLH COMPS'!$C$12),'MPLH COMPS'!$D$12&amp;" - "&amp;'MPLH COMPS'!$E$12,
IF(AND(BH159="CONVENTIONAL",$BI159&gt;='MPLH COMPS'!$B$13,$BI159&lt;='MPLH COMPS'!$C$13),'MPLH COMPS'!$D$13&amp;" - "&amp;'MPLH COMPS'!$E$13,
IF(AND(BH159="CONVENIENCE",$BI159&gt;='MPLH COMPS'!$B$3,$BI159&lt;='MPLH COMPS'!$C$3),'MPLH COMPS'!$F$3&amp;" - "&amp;'MPLH COMPS'!$G$3,
IF(AND(BH159="CONVENIENCE",$BI159&gt;='MPLH COMPS'!$B$4,$BI159&lt;='MPLH COMPS'!$C$4),'MPLH COMPS'!$F$4&amp;" - "&amp;'MPLH COMPS'!$G$4,
IF(AND(BH159="CONVENIENCE",$BI159&gt;='MPLH COMPS'!$B$5,$BI159&lt;='MPLH COMPS'!$C$5),'MPLH COMPS'!$F$5&amp;" - "&amp;'MPLH COMPS'!$G$5,
IF(AND(BH159="CONVENIENCE",$BI159&gt;='MPLH COMPS'!$B$6,$BI159&lt;='MPLH COMPS'!$C$6),'MPLH COMPS'!$F$6&amp;" - "&amp;'MPLH COMPS'!$G$6,
IF(AND(BH159="CONVENIENCE",$BI159&gt;='MPLH COMPS'!$B$7,$BI159&lt;='MPLH COMPS'!$C$7),'MPLH COMPS'!$F$7&amp;" - "&amp;'MPLH COMPS'!$G$7,
IF(AND(BH159="CONVENIENCE",$BI159&gt;='MPLH COMPS'!$B$8,$BI159&lt;='MPLH COMPS'!$C$8),'MPLH COMPS'!$F$8&amp;" - "&amp;'MPLH COMPS'!$G$8,
IF(AND(BH159="CONVENIENCE",$BI159&gt;='MPLH COMPS'!$B$9,$BI159&lt;='MPLH COMPS'!$C$9),'MPLH COMPS'!$F$9&amp;" - "&amp;'MPLH COMPS'!$G$9,
IF(AND(BH159="CONVENIENCE",$BI159&gt;='MPLH COMPS'!$B$10,$BI159&lt;='MPLH COMPS'!$C$10),'MPLH COMPS'!$F$10&amp;" - "&amp;'MPLH COMPS'!$G$10,
IF(AND(BH159="CONVENIENCE",$BI159&gt;='MPLH COMPS'!$B$11,$BI159&lt;='MPLH COMPS'!$C$11),'MPLH COMPS'!$F$11&amp;" - "&amp;'MPLH COMPS'!$G$11,
IF(AND(BH159="CONVENIENCE",$BI159&gt;='MPLH COMPS'!$B$12,$BI159&lt;='MPLH COMPS'!$C$12),'MPLH COMPS'!$F$12&amp;" - "&amp;'MPLH COMPS'!$G$12,
IF(AND(BH159="CONVENIENCE",$BI159&gt;='MPLH COMPS'!$B$13,$BI159&lt;='MPLH COMPS'!$C$13),'MPLH COMPS'!$F$13&amp;" - "&amp;'MPLH COMPS'!$G$13,
""))))))))))))))))))))))</f>
        <v/>
      </c>
      <c r="BM159" s="31"/>
      <c r="BN159" s="113"/>
      <c r="BO159" s="115">
        <f t="shared" si="95"/>
        <v>0</v>
      </c>
      <c r="BP159" s="117">
        <f t="shared" si="96"/>
        <v>0</v>
      </c>
      <c r="BQ159" s="117">
        <f t="shared" si="97"/>
        <v>0</v>
      </c>
      <c r="BR159" s="116">
        <f t="shared" si="98"/>
        <v>0</v>
      </c>
      <c r="BS159" s="115">
        <f t="shared" si="99"/>
        <v>0</v>
      </c>
      <c r="BT159" s="117">
        <f t="shared" si="100"/>
        <v>0</v>
      </c>
      <c r="BU159" s="116">
        <f t="shared" si="101"/>
        <v>0</v>
      </c>
      <c r="BV159" s="115">
        <f t="shared" si="102"/>
        <v>0</v>
      </c>
      <c r="BW159" s="117">
        <f t="shared" si="103"/>
        <v>0</v>
      </c>
      <c r="BX159" s="116">
        <f t="shared" si="104"/>
        <v>0</v>
      </c>
      <c r="BY159" s="118">
        <f t="shared" si="108"/>
        <v>0</v>
      </c>
    </row>
    <row r="160" spans="1:77" ht="20.75" customHeight="1" x14ac:dyDescent="0.2">
      <c r="A160" s="74" t="s">
        <v>230</v>
      </c>
      <c r="B160" s="120" t="b">
        <v>0</v>
      </c>
      <c r="C160" s="75"/>
      <c r="D160" s="159">
        <f t="shared" si="105"/>
        <v>0</v>
      </c>
      <c r="E160" s="96"/>
      <c r="F160" s="76"/>
      <c r="G160" s="77"/>
      <c r="H160" s="77"/>
      <c r="I160" s="39">
        <f t="shared" si="106"/>
        <v>0</v>
      </c>
      <c r="J160" s="98">
        <f>IF($F160=0,0,IF($B160=FALSE,ROUND($F160/$I160,4),
IF(AND($B160=TRUE,C160=0,ROUND($F160/$I160,4)&gt;=0.4),MIN(1,ROUND(($F160/$I160)*'FEDERAL RATES (HIDDEN)'!$C$2,4)),
IF(AND($B160=TRUE,C160=0,ROUND($F160/$I160,4)&lt;0.4),ROUND($F160/$I160,4),
IF(ROUND((SUMIFS($F:$F,$B:$B,TRUE,$C:$C,$C160)/SUMIFS($I:$I,$B:$B,TRUE,$C:$C,$C160)),4)&gt;=0.4,
MIN(1,ROUND((SUMIFS($F:$F,$B:$B,TRUE,$C:$C,$C160)/SUMIFS($I:$I,$B:$B,TRUE,$C:$C,$C160))*'FEDERAL RATES (HIDDEN)'!$C$2,4)),
ROUND((SUMIFS($F:$F,$B:$B,TRUE,$C:$C,$C160)/SUMIFS($I:$I,$B:$B,TRUE,$C:$C,$C160)),4))))))</f>
        <v>0</v>
      </c>
      <c r="K160" s="89">
        <f t="shared" si="76"/>
        <v>0</v>
      </c>
      <c r="L160" s="99">
        <f t="shared" si="77"/>
        <v>0</v>
      </c>
      <c r="M160" s="68">
        <v>1</v>
      </c>
      <c r="N160" s="87">
        <f t="shared" si="75"/>
        <v>0</v>
      </c>
      <c r="O160" s="68"/>
      <c r="P160" s="38">
        <f t="shared" si="78"/>
        <v>0</v>
      </c>
      <c r="Q160" s="38">
        <f t="shared" si="79"/>
        <v>0</v>
      </c>
      <c r="R160" s="38">
        <f t="shared" si="80"/>
        <v>0</v>
      </c>
      <c r="S160" s="87">
        <f t="shared" si="81"/>
        <v>0</v>
      </c>
      <c r="T160" s="69"/>
      <c r="U160" s="38">
        <f t="shared" si="82"/>
        <v>0</v>
      </c>
      <c r="V160" s="38">
        <f t="shared" si="83"/>
        <v>0</v>
      </c>
      <c r="W160" s="38">
        <f t="shared" si="84"/>
        <v>0</v>
      </c>
      <c r="X160" s="87">
        <f t="shared" si="85"/>
        <v>0</v>
      </c>
      <c r="Y160" s="69"/>
      <c r="Z160" s="38">
        <f t="shared" si="86"/>
        <v>0</v>
      </c>
      <c r="AA160" s="38">
        <f t="shared" si="87"/>
        <v>0</v>
      </c>
      <c r="AB160" s="38">
        <f t="shared" si="88"/>
        <v>0</v>
      </c>
      <c r="AC160" s="87">
        <f t="shared" si="89"/>
        <v>0</v>
      </c>
      <c r="AD160" s="69"/>
      <c r="AE160" s="38">
        <f t="shared" si="90"/>
        <v>0</v>
      </c>
      <c r="AF160" s="38">
        <f t="shared" si="91"/>
        <v>0</v>
      </c>
      <c r="AG160" s="38">
        <f t="shared" si="92"/>
        <v>0</v>
      </c>
      <c r="AH160" s="87">
        <f t="shared" si="93"/>
        <v>0</v>
      </c>
      <c r="AI160" s="69"/>
      <c r="AJ160" s="39">
        <f t="shared" si="94"/>
        <v>0</v>
      </c>
      <c r="AK160" s="106"/>
      <c r="AL160" s="91"/>
      <c r="AM160" s="107"/>
      <c r="AN160" s="106"/>
      <c r="AO160" s="91"/>
      <c r="AP160" s="107"/>
      <c r="AQ160" s="106"/>
      <c r="AR160" s="91"/>
      <c r="AS160" s="107"/>
      <c r="AT160" s="106"/>
      <c r="AU160" s="91"/>
      <c r="AV160" s="107"/>
      <c r="AW160" s="106"/>
      <c r="AX160" s="107"/>
      <c r="AY160" s="106"/>
      <c r="AZ160" s="107"/>
      <c r="BA160" s="108"/>
      <c r="BB160" s="106"/>
      <c r="BC160" s="91"/>
      <c r="BD160" s="91"/>
      <c r="BE160" s="91"/>
      <c r="BF160" s="107"/>
      <c r="BG160" s="70"/>
      <c r="BH160" s="61"/>
      <c r="BI160" s="38">
        <f xml:space="preserve">
(P160*(2/3))+
(X160*(1/3))+
(AC160)+
(AH160)+
((AJ160)/(AZ160+'FEDERAL RATES (HIDDEN)'!$C$20))</f>
        <v>0</v>
      </c>
      <c r="BJ160" s="65"/>
      <c r="BK160" s="63">
        <f t="shared" si="107"/>
        <v>0</v>
      </c>
      <c r="BL160" s="88" t="str">
        <f>IF(AND(BH160="CONVENTIONAL",$BI160&gt;='MPLH COMPS'!$B$3,$BI160&lt;='MPLH COMPS'!$C$3),'MPLH COMPS'!$D$3&amp;" - "&amp;'MPLH COMPS'!$E$3,
IF(AND(BH160="CONVENTIONAL",$BI160&gt;='MPLH COMPS'!$B$4,$BI160&lt;='MPLH COMPS'!$C$4),'MPLH COMPS'!$D$4&amp;" - "&amp;'MPLH COMPS'!$E$4,
IF(AND(BH160="CONVENTIONAL",$BI160&gt;='MPLH COMPS'!$B$5,$BI160&lt;='MPLH COMPS'!$C$5),'MPLH COMPS'!$D$5&amp;" - "&amp;'MPLH COMPS'!$E$5,
IF(AND(BH160="CONVENTIONAL",$BI160&gt;='MPLH COMPS'!$B$6,$BI160&lt;='MPLH COMPS'!$C$6),'MPLH COMPS'!$D$6&amp;" - "&amp;'MPLH COMPS'!$E$6,
IF(AND(BH160="CONVENTIONAL",$BI160&gt;='MPLH COMPS'!$B$7,$BI160&lt;='MPLH COMPS'!$C$7),'MPLH COMPS'!$D$7&amp;" - "&amp;'MPLH COMPS'!$E$7,
IF(AND(BH160="CONVENTIONAL",$BI160&gt;='MPLH COMPS'!$B$8,$BI160&lt;='MPLH COMPS'!$C$8),'MPLH COMPS'!$D$8&amp;" - "&amp;'MPLH COMPS'!$E$8,
IF(AND(BH160="CONVENTIONAL",$BI160&gt;='MPLH COMPS'!$B$9,$BI160&lt;='MPLH COMPS'!$C$9),'MPLH COMPS'!$D$9&amp;" - "&amp;'MPLH COMPS'!$E$9,
IF(AND(BH160="CONVENTIONAL",$BI160&gt;='MPLH COMPS'!$B$10,$BI160&lt;='MPLH COMPS'!$C$10),'MPLH COMPS'!$D$10&amp;" - "&amp;'MPLH COMPS'!$E$10,
IF(AND(BH160="CONVENTIONAL",$BI160&gt;='MPLH COMPS'!$B$11,$BI160&lt;='MPLH COMPS'!$C$11),'MPLH COMPS'!$D$11&amp;" - "&amp;'MPLH COMPS'!$E$11,
IF(AND(BH160="CONVENTIONAL",$BI160&gt;='MPLH COMPS'!$B$12,$BI160&lt;='MPLH COMPS'!$C$12),'MPLH COMPS'!$D$12&amp;" - "&amp;'MPLH COMPS'!$E$12,
IF(AND(BH160="CONVENTIONAL",$BI160&gt;='MPLH COMPS'!$B$13,$BI160&lt;='MPLH COMPS'!$C$13),'MPLH COMPS'!$D$13&amp;" - "&amp;'MPLH COMPS'!$E$13,
IF(AND(BH160="CONVENIENCE",$BI160&gt;='MPLH COMPS'!$B$3,$BI160&lt;='MPLH COMPS'!$C$3),'MPLH COMPS'!$F$3&amp;" - "&amp;'MPLH COMPS'!$G$3,
IF(AND(BH160="CONVENIENCE",$BI160&gt;='MPLH COMPS'!$B$4,$BI160&lt;='MPLH COMPS'!$C$4),'MPLH COMPS'!$F$4&amp;" - "&amp;'MPLH COMPS'!$G$4,
IF(AND(BH160="CONVENIENCE",$BI160&gt;='MPLH COMPS'!$B$5,$BI160&lt;='MPLH COMPS'!$C$5),'MPLH COMPS'!$F$5&amp;" - "&amp;'MPLH COMPS'!$G$5,
IF(AND(BH160="CONVENIENCE",$BI160&gt;='MPLH COMPS'!$B$6,$BI160&lt;='MPLH COMPS'!$C$6),'MPLH COMPS'!$F$6&amp;" - "&amp;'MPLH COMPS'!$G$6,
IF(AND(BH160="CONVENIENCE",$BI160&gt;='MPLH COMPS'!$B$7,$BI160&lt;='MPLH COMPS'!$C$7),'MPLH COMPS'!$F$7&amp;" - "&amp;'MPLH COMPS'!$G$7,
IF(AND(BH160="CONVENIENCE",$BI160&gt;='MPLH COMPS'!$B$8,$BI160&lt;='MPLH COMPS'!$C$8),'MPLH COMPS'!$F$8&amp;" - "&amp;'MPLH COMPS'!$G$8,
IF(AND(BH160="CONVENIENCE",$BI160&gt;='MPLH COMPS'!$B$9,$BI160&lt;='MPLH COMPS'!$C$9),'MPLH COMPS'!$F$9&amp;" - "&amp;'MPLH COMPS'!$G$9,
IF(AND(BH160="CONVENIENCE",$BI160&gt;='MPLH COMPS'!$B$10,$BI160&lt;='MPLH COMPS'!$C$10),'MPLH COMPS'!$F$10&amp;" - "&amp;'MPLH COMPS'!$G$10,
IF(AND(BH160="CONVENIENCE",$BI160&gt;='MPLH COMPS'!$B$11,$BI160&lt;='MPLH COMPS'!$C$11),'MPLH COMPS'!$F$11&amp;" - "&amp;'MPLH COMPS'!$G$11,
IF(AND(BH160="CONVENIENCE",$BI160&gt;='MPLH COMPS'!$B$12,$BI160&lt;='MPLH COMPS'!$C$12),'MPLH COMPS'!$F$12&amp;" - "&amp;'MPLH COMPS'!$G$12,
IF(AND(BH160="CONVENIENCE",$BI160&gt;='MPLH COMPS'!$B$13,$BI160&lt;='MPLH COMPS'!$C$13),'MPLH COMPS'!$F$13&amp;" - "&amp;'MPLH COMPS'!$G$13,
""))))))))))))))))))))))</f>
        <v/>
      </c>
      <c r="BM160" s="31"/>
      <c r="BN160" s="113"/>
      <c r="BO160" s="115">
        <f t="shared" si="95"/>
        <v>0</v>
      </c>
      <c r="BP160" s="117">
        <f t="shared" si="96"/>
        <v>0</v>
      </c>
      <c r="BQ160" s="117">
        <f t="shared" si="97"/>
        <v>0</v>
      </c>
      <c r="BR160" s="116">
        <f t="shared" si="98"/>
        <v>0</v>
      </c>
      <c r="BS160" s="115">
        <f t="shared" si="99"/>
        <v>0</v>
      </c>
      <c r="BT160" s="117">
        <f t="shared" si="100"/>
        <v>0</v>
      </c>
      <c r="BU160" s="116">
        <f t="shared" si="101"/>
        <v>0</v>
      </c>
      <c r="BV160" s="115">
        <f t="shared" si="102"/>
        <v>0</v>
      </c>
      <c r="BW160" s="117">
        <f t="shared" si="103"/>
        <v>0</v>
      </c>
      <c r="BX160" s="116">
        <f t="shared" si="104"/>
        <v>0</v>
      </c>
      <c r="BY160" s="118">
        <f t="shared" si="108"/>
        <v>0</v>
      </c>
    </row>
    <row r="161" spans="1:77" ht="20.75" customHeight="1" x14ac:dyDescent="0.2">
      <c r="A161" s="74" t="s">
        <v>231</v>
      </c>
      <c r="B161" s="120" t="b">
        <v>0</v>
      </c>
      <c r="C161" s="75"/>
      <c r="D161" s="159">
        <f t="shared" si="105"/>
        <v>0</v>
      </c>
      <c r="E161" s="96"/>
      <c r="F161" s="76"/>
      <c r="G161" s="77"/>
      <c r="H161" s="77"/>
      <c r="I161" s="39">
        <f t="shared" si="106"/>
        <v>0</v>
      </c>
      <c r="J161" s="98">
        <f>IF($F161=0,0,IF($B161=FALSE,ROUND($F161/$I161,4),
IF(AND($B161=TRUE,C161=0,ROUND($F161/$I161,4)&gt;=0.4),MIN(1,ROUND(($F161/$I161)*'FEDERAL RATES (HIDDEN)'!$C$2,4)),
IF(AND($B161=TRUE,C161=0,ROUND($F161/$I161,4)&lt;0.4),ROUND($F161/$I161,4),
IF(ROUND((SUMIFS($F:$F,$B:$B,TRUE,$C:$C,$C161)/SUMIFS($I:$I,$B:$B,TRUE,$C:$C,$C161)),4)&gt;=0.4,
MIN(1,ROUND((SUMIFS($F:$F,$B:$B,TRUE,$C:$C,$C161)/SUMIFS($I:$I,$B:$B,TRUE,$C:$C,$C161))*'FEDERAL RATES (HIDDEN)'!$C$2,4)),
ROUND((SUMIFS($F:$F,$B:$B,TRUE,$C:$C,$C161)/SUMIFS($I:$I,$B:$B,TRUE,$C:$C,$C161)),4))))))</f>
        <v>0</v>
      </c>
      <c r="K161" s="89">
        <f t="shared" si="76"/>
        <v>0</v>
      </c>
      <c r="L161" s="99">
        <f t="shared" si="77"/>
        <v>0</v>
      </c>
      <c r="M161" s="68">
        <v>1</v>
      </c>
      <c r="N161" s="87">
        <f t="shared" si="75"/>
        <v>0</v>
      </c>
      <c r="O161" s="68"/>
      <c r="P161" s="38">
        <f t="shared" si="78"/>
        <v>0</v>
      </c>
      <c r="Q161" s="38">
        <f t="shared" si="79"/>
        <v>0</v>
      </c>
      <c r="R161" s="38">
        <f t="shared" si="80"/>
        <v>0</v>
      </c>
      <c r="S161" s="87">
        <f t="shared" si="81"/>
        <v>0</v>
      </c>
      <c r="T161" s="69"/>
      <c r="U161" s="38">
        <f t="shared" si="82"/>
        <v>0</v>
      </c>
      <c r="V161" s="38">
        <f t="shared" si="83"/>
        <v>0</v>
      </c>
      <c r="W161" s="38">
        <f t="shared" si="84"/>
        <v>0</v>
      </c>
      <c r="X161" s="87">
        <f t="shared" si="85"/>
        <v>0</v>
      </c>
      <c r="Y161" s="69"/>
      <c r="Z161" s="38">
        <f t="shared" si="86"/>
        <v>0</v>
      </c>
      <c r="AA161" s="38">
        <f t="shared" si="87"/>
        <v>0</v>
      </c>
      <c r="AB161" s="38">
        <f t="shared" si="88"/>
        <v>0</v>
      </c>
      <c r="AC161" s="87">
        <f t="shared" si="89"/>
        <v>0</v>
      </c>
      <c r="AD161" s="69"/>
      <c r="AE161" s="38">
        <f t="shared" si="90"/>
        <v>0</v>
      </c>
      <c r="AF161" s="38">
        <f t="shared" si="91"/>
        <v>0</v>
      </c>
      <c r="AG161" s="38">
        <f t="shared" si="92"/>
        <v>0</v>
      </c>
      <c r="AH161" s="87">
        <f t="shared" si="93"/>
        <v>0</v>
      </c>
      <c r="AI161" s="69"/>
      <c r="AJ161" s="39">
        <f t="shared" si="94"/>
        <v>0</v>
      </c>
      <c r="AK161" s="106"/>
      <c r="AL161" s="91"/>
      <c r="AM161" s="107"/>
      <c r="AN161" s="106"/>
      <c r="AO161" s="91"/>
      <c r="AP161" s="107"/>
      <c r="AQ161" s="106"/>
      <c r="AR161" s="91"/>
      <c r="AS161" s="107"/>
      <c r="AT161" s="106"/>
      <c r="AU161" s="91"/>
      <c r="AV161" s="107"/>
      <c r="AW161" s="106"/>
      <c r="AX161" s="107"/>
      <c r="AY161" s="106"/>
      <c r="AZ161" s="107"/>
      <c r="BA161" s="108"/>
      <c r="BB161" s="106"/>
      <c r="BC161" s="91"/>
      <c r="BD161" s="91"/>
      <c r="BE161" s="91"/>
      <c r="BF161" s="107"/>
      <c r="BG161" s="70"/>
      <c r="BH161" s="61"/>
      <c r="BI161" s="38">
        <f xml:space="preserve">
(P161*(2/3))+
(X161*(1/3))+
(AC161)+
(AH161)+
((AJ161)/(AZ161+'FEDERAL RATES (HIDDEN)'!$C$20))</f>
        <v>0</v>
      </c>
      <c r="BJ161" s="65"/>
      <c r="BK161" s="63">
        <f t="shared" si="107"/>
        <v>0</v>
      </c>
      <c r="BL161" s="88" t="str">
        <f>IF(AND(BH161="CONVENTIONAL",$BI161&gt;='MPLH COMPS'!$B$3,$BI161&lt;='MPLH COMPS'!$C$3),'MPLH COMPS'!$D$3&amp;" - "&amp;'MPLH COMPS'!$E$3,
IF(AND(BH161="CONVENTIONAL",$BI161&gt;='MPLH COMPS'!$B$4,$BI161&lt;='MPLH COMPS'!$C$4),'MPLH COMPS'!$D$4&amp;" - "&amp;'MPLH COMPS'!$E$4,
IF(AND(BH161="CONVENTIONAL",$BI161&gt;='MPLH COMPS'!$B$5,$BI161&lt;='MPLH COMPS'!$C$5),'MPLH COMPS'!$D$5&amp;" - "&amp;'MPLH COMPS'!$E$5,
IF(AND(BH161="CONVENTIONAL",$BI161&gt;='MPLH COMPS'!$B$6,$BI161&lt;='MPLH COMPS'!$C$6),'MPLH COMPS'!$D$6&amp;" - "&amp;'MPLH COMPS'!$E$6,
IF(AND(BH161="CONVENTIONAL",$BI161&gt;='MPLH COMPS'!$B$7,$BI161&lt;='MPLH COMPS'!$C$7),'MPLH COMPS'!$D$7&amp;" - "&amp;'MPLH COMPS'!$E$7,
IF(AND(BH161="CONVENTIONAL",$BI161&gt;='MPLH COMPS'!$B$8,$BI161&lt;='MPLH COMPS'!$C$8),'MPLH COMPS'!$D$8&amp;" - "&amp;'MPLH COMPS'!$E$8,
IF(AND(BH161="CONVENTIONAL",$BI161&gt;='MPLH COMPS'!$B$9,$BI161&lt;='MPLH COMPS'!$C$9),'MPLH COMPS'!$D$9&amp;" - "&amp;'MPLH COMPS'!$E$9,
IF(AND(BH161="CONVENTIONAL",$BI161&gt;='MPLH COMPS'!$B$10,$BI161&lt;='MPLH COMPS'!$C$10),'MPLH COMPS'!$D$10&amp;" - "&amp;'MPLH COMPS'!$E$10,
IF(AND(BH161="CONVENTIONAL",$BI161&gt;='MPLH COMPS'!$B$11,$BI161&lt;='MPLH COMPS'!$C$11),'MPLH COMPS'!$D$11&amp;" - "&amp;'MPLH COMPS'!$E$11,
IF(AND(BH161="CONVENTIONAL",$BI161&gt;='MPLH COMPS'!$B$12,$BI161&lt;='MPLH COMPS'!$C$12),'MPLH COMPS'!$D$12&amp;" - "&amp;'MPLH COMPS'!$E$12,
IF(AND(BH161="CONVENTIONAL",$BI161&gt;='MPLH COMPS'!$B$13,$BI161&lt;='MPLH COMPS'!$C$13),'MPLH COMPS'!$D$13&amp;" - "&amp;'MPLH COMPS'!$E$13,
IF(AND(BH161="CONVENIENCE",$BI161&gt;='MPLH COMPS'!$B$3,$BI161&lt;='MPLH COMPS'!$C$3),'MPLH COMPS'!$F$3&amp;" - "&amp;'MPLH COMPS'!$G$3,
IF(AND(BH161="CONVENIENCE",$BI161&gt;='MPLH COMPS'!$B$4,$BI161&lt;='MPLH COMPS'!$C$4),'MPLH COMPS'!$F$4&amp;" - "&amp;'MPLH COMPS'!$G$4,
IF(AND(BH161="CONVENIENCE",$BI161&gt;='MPLH COMPS'!$B$5,$BI161&lt;='MPLH COMPS'!$C$5),'MPLH COMPS'!$F$5&amp;" - "&amp;'MPLH COMPS'!$G$5,
IF(AND(BH161="CONVENIENCE",$BI161&gt;='MPLH COMPS'!$B$6,$BI161&lt;='MPLH COMPS'!$C$6),'MPLH COMPS'!$F$6&amp;" - "&amp;'MPLH COMPS'!$G$6,
IF(AND(BH161="CONVENIENCE",$BI161&gt;='MPLH COMPS'!$B$7,$BI161&lt;='MPLH COMPS'!$C$7),'MPLH COMPS'!$F$7&amp;" - "&amp;'MPLH COMPS'!$G$7,
IF(AND(BH161="CONVENIENCE",$BI161&gt;='MPLH COMPS'!$B$8,$BI161&lt;='MPLH COMPS'!$C$8),'MPLH COMPS'!$F$8&amp;" - "&amp;'MPLH COMPS'!$G$8,
IF(AND(BH161="CONVENIENCE",$BI161&gt;='MPLH COMPS'!$B$9,$BI161&lt;='MPLH COMPS'!$C$9),'MPLH COMPS'!$F$9&amp;" - "&amp;'MPLH COMPS'!$G$9,
IF(AND(BH161="CONVENIENCE",$BI161&gt;='MPLH COMPS'!$B$10,$BI161&lt;='MPLH COMPS'!$C$10),'MPLH COMPS'!$F$10&amp;" - "&amp;'MPLH COMPS'!$G$10,
IF(AND(BH161="CONVENIENCE",$BI161&gt;='MPLH COMPS'!$B$11,$BI161&lt;='MPLH COMPS'!$C$11),'MPLH COMPS'!$F$11&amp;" - "&amp;'MPLH COMPS'!$G$11,
IF(AND(BH161="CONVENIENCE",$BI161&gt;='MPLH COMPS'!$B$12,$BI161&lt;='MPLH COMPS'!$C$12),'MPLH COMPS'!$F$12&amp;" - "&amp;'MPLH COMPS'!$G$12,
IF(AND(BH161="CONVENIENCE",$BI161&gt;='MPLH COMPS'!$B$13,$BI161&lt;='MPLH COMPS'!$C$13),'MPLH COMPS'!$F$13&amp;" - "&amp;'MPLH COMPS'!$G$13,
""))))))))))))))))))))))</f>
        <v/>
      </c>
      <c r="BM161" s="31"/>
      <c r="BN161" s="113"/>
      <c r="BO161" s="115">
        <f t="shared" si="95"/>
        <v>0</v>
      </c>
      <c r="BP161" s="117">
        <f t="shared" si="96"/>
        <v>0</v>
      </c>
      <c r="BQ161" s="117">
        <f t="shared" si="97"/>
        <v>0</v>
      </c>
      <c r="BR161" s="116">
        <f t="shared" si="98"/>
        <v>0</v>
      </c>
      <c r="BS161" s="115">
        <f t="shared" si="99"/>
        <v>0</v>
      </c>
      <c r="BT161" s="117">
        <f t="shared" si="100"/>
        <v>0</v>
      </c>
      <c r="BU161" s="116">
        <f t="shared" si="101"/>
        <v>0</v>
      </c>
      <c r="BV161" s="115">
        <f t="shared" si="102"/>
        <v>0</v>
      </c>
      <c r="BW161" s="117">
        <f t="shared" si="103"/>
        <v>0</v>
      </c>
      <c r="BX161" s="116">
        <f t="shared" si="104"/>
        <v>0</v>
      </c>
      <c r="BY161" s="118">
        <f t="shared" si="108"/>
        <v>0</v>
      </c>
    </row>
    <row r="162" spans="1:77" ht="20.75" customHeight="1" x14ac:dyDescent="0.2">
      <c r="A162" s="74" t="s">
        <v>232</v>
      </c>
      <c r="B162" s="120" t="b">
        <v>0</v>
      </c>
      <c r="C162" s="75"/>
      <c r="D162" s="159">
        <f t="shared" si="105"/>
        <v>0</v>
      </c>
      <c r="E162" s="96"/>
      <c r="F162" s="76"/>
      <c r="G162" s="77"/>
      <c r="H162" s="77"/>
      <c r="I162" s="39">
        <f t="shared" si="106"/>
        <v>0</v>
      </c>
      <c r="J162" s="98">
        <f>IF($F162=0,0,IF($B162=FALSE,ROUND($F162/$I162,4),
IF(AND($B162=TRUE,C162=0,ROUND($F162/$I162,4)&gt;=0.4),MIN(1,ROUND(($F162/$I162)*'FEDERAL RATES (HIDDEN)'!$C$2,4)),
IF(AND($B162=TRUE,C162=0,ROUND($F162/$I162,4)&lt;0.4),ROUND($F162/$I162,4),
IF(ROUND((SUMIFS($F:$F,$B:$B,TRUE,$C:$C,$C162)/SUMIFS($I:$I,$B:$B,TRUE,$C:$C,$C162)),4)&gt;=0.4,
MIN(1,ROUND((SUMIFS($F:$F,$B:$B,TRUE,$C:$C,$C162)/SUMIFS($I:$I,$B:$B,TRUE,$C:$C,$C162))*'FEDERAL RATES (HIDDEN)'!$C$2,4)),
ROUND((SUMIFS($F:$F,$B:$B,TRUE,$C:$C,$C162)/SUMIFS($I:$I,$B:$B,TRUE,$C:$C,$C162)),4))))))</f>
        <v>0</v>
      </c>
      <c r="K162" s="89">
        <f t="shared" si="76"/>
        <v>0</v>
      </c>
      <c r="L162" s="99">
        <f t="shared" si="77"/>
        <v>0</v>
      </c>
      <c r="M162" s="68">
        <v>1</v>
      </c>
      <c r="N162" s="87">
        <f t="shared" si="75"/>
        <v>0</v>
      </c>
      <c r="O162" s="68"/>
      <c r="P162" s="38">
        <f t="shared" si="78"/>
        <v>0</v>
      </c>
      <c r="Q162" s="38">
        <f t="shared" si="79"/>
        <v>0</v>
      </c>
      <c r="R162" s="38">
        <f t="shared" si="80"/>
        <v>0</v>
      </c>
      <c r="S162" s="87">
        <f t="shared" si="81"/>
        <v>0</v>
      </c>
      <c r="T162" s="69"/>
      <c r="U162" s="38">
        <f t="shared" si="82"/>
        <v>0</v>
      </c>
      <c r="V162" s="38">
        <f t="shared" si="83"/>
        <v>0</v>
      </c>
      <c r="W162" s="38">
        <f t="shared" si="84"/>
        <v>0</v>
      </c>
      <c r="X162" s="87">
        <f t="shared" si="85"/>
        <v>0</v>
      </c>
      <c r="Y162" s="69"/>
      <c r="Z162" s="38">
        <f t="shared" si="86"/>
        <v>0</v>
      </c>
      <c r="AA162" s="38">
        <f t="shared" si="87"/>
        <v>0</v>
      </c>
      <c r="AB162" s="38">
        <f t="shared" si="88"/>
        <v>0</v>
      </c>
      <c r="AC162" s="87">
        <f t="shared" si="89"/>
        <v>0</v>
      </c>
      <c r="AD162" s="69"/>
      <c r="AE162" s="38">
        <f t="shared" si="90"/>
        <v>0</v>
      </c>
      <c r="AF162" s="38">
        <f t="shared" si="91"/>
        <v>0</v>
      </c>
      <c r="AG162" s="38">
        <f t="shared" si="92"/>
        <v>0</v>
      </c>
      <c r="AH162" s="87">
        <f t="shared" si="93"/>
        <v>0</v>
      </c>
      <c r="AI162" s="69"/>
      <c r="AJ162" s="39">
        <f t="shared" si="94"/>
        <v>0</v>
      </c>
      <c r="AK162" s="106"/>
      <c r="AL162" s="91"/>
      <c r="AM162" s="107"/>
      <c r="AN162" s="106"/>
      <c r="AO162" s="91"/>
      <c r="AP162" s="107"/>
      <c r="AQ162" s="106"/>
      <c r="AR162" s="91"/>
      <c r="AS162" s="107"/>
      <c r="AT162" s="106"/>
      <c r="AU162" s="91"/>
      <c r="AV162" s="107"/>
      <c r="AW162" s="106"/>
      <c r="AX162" s="107"/>
      <c r="AY162" s="106"/>
      <c r="AZ162" s="107"/>
      <c r="BA162" s="108"/>
      <c r="BB162" s="106"/>
      <c r="BC162" s="91"/>
      <c r="BD162" s="91"/>
      <c r="BE162" s="91"/>
      <c r="BF162" s="107"/>
      <c r="BG162" s="70"/>
      <c r="BH162" s="61"/>
      <c r="BI162" s="38">
        <f xml:space="preserve">
(P162*(2/3))+
(X162*(1/3))+
(AC162)+
(AH162)+
((AJ162)/(AZ162+'FEDERAL RATES (HIDDEN)'!$C$20))</f>
        <v>0</v>
      </c>
      <c r="BJ162" s="65"/>
      <c r="BK162" s="63">
        <f t="shared" si="107"/>
        <v>0</v>
      </c>
      <c r="BL162" s="88" t="str">
        <f>IF(AND(BH162="CONVENTIONAL",$BI162&gt;='MPLH COMPS'!$B$3,$BI162&lt;='MPLH COMPS'!$C$3),'MPLH COMPS'!$D$3&amp;" - "&amp;'MPLH COMPS'!$E$3,
IF(AND(BH162="CONVENTIONAL",$BI162&gt;='MPLH COMPS'!$B$4,$BI162&lt;='MPLH COMPS'!$C$4),'MPLH COMPS'!$D$4&amp;" - "&amp;'MPLH COMPS'!$E$4,
IF(AND(BH162="CONVENTIONAL",$BI162&gt;='MPLH COMPS'!$B$5,$BI162&lt;='MPLH COMPS'!$C$5),'MPLH COMPS'!$D$5&amp;" - "&amp;'MPLH COMPS'!$E$5,
IF(AND(BH162="CONVENTIONAL",$BI162&gt;='MPLH COMPS'!$B$6,$BI162&lt;='MPLH COMPS'!$C$6),'MPLH COMPS'!$D$6&amp;" - "&amp;'MPLH COMPS'!$E$6,
IF(AND(BH162="CONVENTIONAL",$BI162&gt;='MPLH COMPS'!$B$7,$BI162&lt;='MPLH COMPS'!$C$7),'MPLH COMPS'!$D$7&amp;" - "&amp;'MPLH COMPS'!$E$7,
IF(AND(BH162="CONVENTIONAL",$BI162&gt;='MPLH COMPS'!$B$8,$BI162&lt;='MPLH COMPS'!$C$8),'MPLH COMPS'!$D$8&amp;" - "&amp;'MPLH COMPS'!$E$8,
IF(AND(BH162="CONVENTIONAL",$BI162&gt;='MPLH COMPS'!$B$9,$BI162&lt;='MPLH COMPS'!$C$9),'MPLH COMPS'!$D$9&amp;" - "&amp;'MPLH COMPS'!$E$9,
IF(AND(BH162="CONVENTIONAL",$BI162&gt;='MPLH COMPS'!$B$10,$BI162&lt;='MPLH COMPS'!$C$10),'MPLH COMPS'!$D$10&amp;" - "&amp;'MPLH COMPS'!$E$10,
IF(AND(BH162="CONVENTIONAL",$BI162&gt;='MPLH COMPS'!$B$11,$BI162&lt;='MPLH COMPS'!$C$11),'MPLH COMPS'!$D$11&amp;" - "&amp;'MPLH COMPS'!$E$11,
IF(AND(BH162="CONVENTIONAL",$BI162&gt;='MPLH COMPS'!$B$12,$BI162&lt;='MPLH COMPS'!$C$12),'MPLH COMPS'!$D$12&amp;" - "&amp;'MPLH COMPS'!$E$12,
IF(AND(BH162="CONVENTIONAL",$BI162&gt;='MPLH COMPS'!$B$13,$BI162&lt;='MPLH COMPS'!$C$13),'MPLH COMPS'!$D$13&amp;" - "&amp;'MPLH COMPS'!$E$13,
IF(AND(BH162="CONVENIENCE",$BI162&gt;='MPLH COMPS'!$B$3,$BI162&lt;='MPLH COMPS'!$C$3),'MPLH COMPS'!$F$3&amp;" - "&amp;'MPLH COMPS'!$G$3,
IF(AND(BH162="CONVENIENCE",$BI162&gt;='MPLH COMPS'!$B$4,$BI162&lt;='MPLH COMPS'!$C$4),'MPLH COMPS'!$F$4&amp;" - "&amp;'MPLH COMPS'!$G$4,
IF(AND(BH162="CONVENIENCE",$BI162&gt;='MPLH COMPS'!$B$5,$BI162&lt;='MPLH COMPS'!$C$5),'MPLH COMPS'!$F$5&amp;" - "&amp;'MPLH COMPS'!$G$5,
IF(AND(BH162="CONVENIENCE",$BI162&gt;='MPLH COMPS'!$B$6,$BI162&lt;='MPLH COMPS'!$C$6),'MPLH COMPS'!$F$6&amp;" - "&amp;'MPLH COMPS'!$G$6,
IF(AND(BH162="CONVENIENCE",$BI162&gt;='MPLH COMPS'!$B$7,$BI162&lt;='MPLH COMPS'!$C$7),'MPLH COMPS'!$F$7&amp;" - "&amp;'MPLH COMPS'!$G$7,
IF(AND(BH162="CONVENIENCE",$BI162&gt;='MPLH COMPS'!$B$8,$BI162&lt;='MPLH COMPS'!$C$8),'MPLH COMPS'!$F$8&amp;" - "&amp;'MPLH COMPS'!$G$8,
IF(AND(BH162="CONVENIENCE",$BI162&gt;='MPLH COMPS'!$B$9,$BI162&lt;='MPLH COMPS'!$C$9),'MPLH COMPS'!$F$9&amp;" - "&amp;'MPLH COMPS'!$G$9,
IF(AND(BH162="CONVENIENCE",$BI162&gt;='MPLH COMPS'!$B$10,$BI162&lt;='MPLH COMPS'!$C$10),'MPLH COMPS'!$F$10&amp;" - "&amp;'MPLH COMPS'!$G$10,
IF(AND(BH162="CONVENIENCE",$BI162&gt;='MPLH COMPS'!$B$11,$BI162&lt;='MPLH COMPS'!$C$11),'MPLH COMPS'!$F$11&amp;" - "&amp;'MPLH COMPS'!$G$11,
IF(AND(BH162="CONVENIENCE",$BI162&gt;='MPLH COMPS'!$B$12,$BI162&lt;='MPLH COMPS'!$C$12),'MPLH COMPS'!$F$12&amp;" - "&amp;'MPLH COMPS'!$G$12,
IF(AND(BH162="CONVENIENCE",$BI162&gt;='MPLH COMPS'!$B$13,$BI162&lt;='MPLH COMPS'!$C$13),'MPLH COMPS'!$F$13&amp;" - "&amp;'MPLH COMPS'!$G$13,
""))))))))))))))))))))))</f>
        <v/>
      </c>
      <c r="BM162" s="31"/>
      <c r="BN162" s="113"/>
      <c r="BO162" s="115">
        <f t="shared" si="95"/>
        <v>0</v>
      </c>
      <c r="BP162" s="117">
        <f t="shared" si="96"/>
        <v>0</v>
      </c>
      <c r="BQ162" s="117">
        <f t="shared" si="97"/>
        <v>0</v>
      </c>
      <c r="BR162" s="116">
        <f t="shared" si="98"/>
        <v>0</v>
      </c>
      <c r="BS162" s="115">
        <f t="shared" si="99"/>
        <v>0</v>
      </c>
      <c r="BT162" s="117">
        <f t="shared" si="100"/>
        <v>0</v>
      </c>
      <c r="BU162" s="116">
        <f t="shared" si="101"/>
        <v>0</v>
      </c>
      <c r="BV162" s="115">
        <f t="shared" si="102"/>
        <v>0</v>
      </c>
      <c r="BW162" s="117">
        <f t="shared" si="103"/>
        <v>0</v>
      </c>
      <c r="BX162" s="116">
        <f t="shared" si="104"/>
        <v>0</v>
      </c>
      <c r="BY162" s="118">
        <f t="shared" si="108"/>
        <v>0</v>
      </c>
    </row>
    <row r="163" spans="1:77" ht="20.75" customHeight="1" x14ac:dyDescent="0.2">
      <c r="A163" s="74" t="s">
        <v>233</v>
      </c>
      <c r="B163" s="120" t="b">
        <v>0</v>
      </c>
      <c r="C163" s="75"/>
      <c r="D163" s="159">
        <f t="shared" si="105"/>
        <v>0</v>
      </c>
      <c r="E163" s="96"/>
      <c r="F163" s="76"/>
      <c r="G163" s="77"/>
      <c r="H163" s="77"/>
      <c r="I163" s="39">
        <f t="shared" si="106"/>
        <v>0</v>
      </c>
      <c r="J163" s="98">
        <f>IF($F163=0,0,IF($B163=FALSE,ROUND($F163/$I163,4),
IF(AND($B163=TRUE,C163=0,ROUND($F163/$I163,4)&gt;=0.4),MIN(1,ROUND(($F163/$I163)*'FEDERAL RATES (HIDDEN)'!$C$2,4)),
IF(AND($B163=TRUE,C163=0,ROUND($F163/$I163,4)&lt;0.4),ROUND($F163/$I163,4),
IF(ROUND((SUMIFS($F:$F,$B:$B,TRUE,$C:$C,$C163)/SUMIFS($I:$I,$B:$B,TRUE,$C:$C,$C163)),4)&gt;=0.4,
MIN(1,ROUND((SUMIFS($F:$F,$B:$B,TRUE,$C:$C,$C163)/SUMIFS($I:$I,$B:$B,TRUE,$C:$C,$C163))*'FEDERAL RATES (HIDDEN)'!$C$2,4)),
ROUND((SUMIFS($F:$F,$B:$B,TRUE,$C:$C,$C163)/SUMIFS($I:$I,$B:$B,TRUE,$C:$C,$C163)),4))))))</f>
        <v>0</v>
      </c>
      <c r="K163" s="89">
        <f t="shared" si="76"/>
        <v>0</v>
      </c>
      <c r="L163" s="99">
        <f t="shared" si="77"/>
        <v>0</v>
      </c>
      <c r="M163" s="68">
        <v>1</v>
      </c>
      <c r="N163" s="87">
        <f t="shared" si="75"/>
        <v>0</v>
      </c>
      <c r="O163" s="68"/>
      <c r="P163" s="38">
        <f t="shared" si="78"/>
        <v>0</v>
      </c>
      <c r="Q163" s="38">
        <f t="shared" si="79"/>
        <v>0</v>
      </c>
      <c r="R163" s="38">
        <f t="shared" si="80"/>
        <v>0</v>
      </c>
      <c r="S163" s="87">
        <f t="shared" si="81"/>
        <v>0</v>
      </c>
      <c r="T163" s="69"/>
      <c r="U163" s="38">
        <f t="shared" si="82"/>
        <v>0</v>
      </c>
      <c r="V163" s="38">
        <f t="shared" si="83"/>
        <v>0</v>
      </c>
      <c r="W163" s="38">
        <f t="shared" si="84"/>
        <v>0</v>
      </c>
      <c r="X163" s="87">
        <f t="shared" si="85"/>
        <v>0</v>
      </c>
      <c r="Y163" s="69"/>
      <c r="Z163" s="38">
        <f t="shared" si="86"/>
        <v>0</v>
      </c>
      <c r="AA163" s="38">
        <f t="shared" si="87"/>
        <v>0</v>
      </c>
      <c r="AB163" s="38">
        <f t="shared" si="88"/>
        <v>0</v>
      </c>
      <c r="AC163" s="87">
        <f t="shared" si="89"/>
        <v>0</v>
      </c>
      <c r="AD163" s="69"/>
      <c r="AE163" s="38">
        <f t="shared" si="90"/>
        <v>0</v>
      </c>
      <c r="AF163" s="38">
        <f t="shared" si="91"/>
        <v>0</v>
      </c>
      <c r="AG163" s="38">
        <f t="shared" si="92"/>
        <v>0</v>
      </c>
      <c r="AH163" s="87">
        <f t="shared" si="93"/>
        <v>0</v>
      </c>
      <c r="AI163" s="69"/>
      <c r="AJ163" s="39">
        <f t="shared" si="94"/>
        <v>0</v>
      </c>
      <c r="AK163" s="106"/>
      <c r="AL163" s="91"/>
      <c r="AM163" s="107"/>
      <c r="AN163" s="106"/>
      <c r="AO163" s="91"/>
      <c r="AP163" s="107"/>
      <c r="AQ163" s="106"/>
      <c r="AR163" s="91"/>
      <c r="AS163" s="107"/>
      <c r="AT163" s="106"/>
      <c r="AU163" s="91"/>
      <c r="AV163" s="107"/>
      <c r="AW163" s="106"/>
      <c r="AX163" s="107"/>
      <c r="AY163" s="106"/>
      <c r="AZ163" s="107"/>
      <c r="BA163" s="108"/>
      <c r="BB163" s="106"/>
      <c r="BC163" s="91"/>
      <c r="BD163" s="91"/>
      <c r="BE163" s="91"/>
      <c r="BF163" s="107"/>
      <c r="BG163" s="70"/>
      <c r="BH163" s="61"/>
      <c r="BI163" s="38">
        <f xml:space="preserve">
(P163*(2/3))+
(X163*(1/3))+
(AC163)+
(AH163)+
((AJ163)/(AZ163+'FEDERAL RATES (HIDDEN)'!$C$20))</f>
        <v>0</v>
      </c>
      <c r="BJ163" s="65"/>
      <c r="BK163" s="63">
        <f t="shared" si="107"/>
        <v>0</v>
      </c>
      <c r="BL163" s="88" t="str">
        <f>IF(AND(BH163="CONVENTIONAL",$BI163&gt;='MPLH COMPS'!$B$3,$BI163&lt;='MPLH COMPS'!$C$3),'MPLH COMPS'!$D$3&amp;" - "&amp;'MPLH COMPS'!$E$3,
IF(AND(BH163="CONVENTIONAL",$BI163&gt;='MPLH COMPS'!$B$4,$BI163&lt;='MPLH COMPS'!$C$4),'MPLH COMPS'!$D$4&amp;" - "&amp;'MPLH COMPS'!$E$4,
IF(AND(BH163="CONVENTIONAL",$BI163&gt;='MPLH COMPS'!$B$5,$BI163&lt;='MPLH COMPS'!$C$5),'MPLH COMPS'!$D$5&amp;" - "&amp;'MPLH COMPS'!$E$5,
IF(AND(BH163="CONVENTIONAL",$BI163&gt;='MPLH COMPS'!$B$6,$BI163&lt;='MPLH COMPS'!$C$6),'MPLH COMPS'!$D$6&amp;" - "&amp;'MPLH COMPS'!$E$6,
IF(AND(BH163="CONVENTIONAL",$BI163&gt;='MPLH COMPS'!$B$7,$BI163&lt;='MPLH COMPS'!$C$7),'MPLH COMPS'!$D$7&amp;" - "&amp;'MPLH COMPS'!$E$7,
IF(AND(BH163="CONVENTIONAL",$BI163&gt;='MPLH COMPS'!$B$8,$BI163&lt;='MPLH COMPS'!$C$8),'MPLH COMPS'!$D$8&amp;" - "&amp;'MPLH COMPS'!$E$8,
IF(AND(BH163="CONVENTIONAL",$BI163&gt;='MPLH COMPS'!$B$9,$BI163&lt;='MPLH COMPS'!$C$9),'MPLH COMPS'!$D$9&amp;" - "&amp;'MPLH COMPS'!$E$9,
IF(AND(BH163="CONVENTIONAL",$BI163&gt;='MPLH COMPS'!$B$10,$BI163&lt;='MPLH COMPS'!$C$10),'MPLH COMPS'!$D$10&amp;" - "&amp;'MPLH COMPS'!$E$10,
IF(AND(BH163="CONVENTIONAL",$BI163&gt;='MPLH COMPS'!$B$11,$BI163&lt;='MPLH COMPS'!$C$11),'MPLH COMPS'!$D$11&amp;" - "&amp;'MPLH COMPS'!$E$11,
IF(AND(BH163="CONVENTIONAL",$BI163&gt;='MPLH COMPS'!$B$12,$BI163&lt;='MPLH COMPS'!$C$12),'MPLH COMPS'!$D$12&amp;" - "&amp;'MPLH COMPS'!$E$12,
IF(AND(BH163="CONVENTIONAL",$BI163&gt;='MPLH COMPS'!$B$13,$BI163&lt;='MPLH COMPS'!$C$13),'MPLH COMPS'!$D$13&amp;" - "&amp;'MPLH COMPS'!$E$13,
IF(AND(BH163="CONVENIENCE",$BI163&gt;='MPLH COMPS'!$B$3,$BI163&lt;='MPLH COMPS'!$C$3),'MPLH COMPS'!$F$3&amp;" - "&amp;'MPLH COMPS'!$G$3,
IF(AND(BH163="CONVENIENCE",$BI163&gt;='MPLH COMPS'!$B$4,$BI163&lt;='MPLH COMPS'!$C$4),'MPLH COMPS'!$F$4&amp;" - "&amp;'MPLH COMPS'!$G$4,
IF(AND(BH163="CONVENIENCE",$BI163&gt;='MPLH COMPS'!$B$5,$BI163&lt;='MPLH COMPS'!$C$5),'MPLH COMPS'!$F$5&amp;" - "&amp;'MPLH COMPS'!$G$5,
IF(AND(BH163="CONVENIENCE",$BI163&gt;='MPLH COMPS'!$B$6,$BI163&lt;='MPLH COMPS'!$C$6),'MPLH COMPS'!$F$6&amp;" - "&amp;'MPLH COMPS'!$G$6,
IF(AND(BH163="CONVENIENCE",$BI163&gt;='MPLH COMPS'!$B$7,$BI163&lt;='MPLH COMPS'!$C$7),'MPLH COMPS'!$F$7&amp;" - "&amp;'MPLH COMPS'!$G$7,
IF(AND(BH163="CONVENIENCE",$BI163&gt;='MPLH COMPS'!$B$8,$BI163&lt;='MPLH COMPS'!$C$8),'MPLH COMPS'!$F$8&amp;" - "&amp;'MPLH COMPS'!$G$8,
IF(AND(BH163="CONVENIENCE",$BI163&gt;='MPLH COMPS'!$B$9,$BI163&lt;='MPLH COMPS'!$C$9),'MPLH COMPS'!$F$9&amp;" - "&amp;'MPLH COMPS'!$G$9,
IF(AND(BH163="CONVENIENCE",$BI163&gt;='MPLH COMPS'!$B$10,$BI163&lt;='MPLH COMPS'!$C$10),'MPLH COMPS'!$F$10&amp;" - "&amp;'MPLH COMPS'!$G$10,
IF(AND(BH163="CONVENIENCE",$BI163&gt;='MPLH COMPS'!$B$11,$BI163&lt;='MPLH COMPS'!$C$11),'MPLH COMPS'!$F$11&amp;" - "&amp;'MPLH COMPS'!$G$11,
IF(AND(BH163="CONVENIENCE",$BI163&gt;='MPLH COMPS'!$B$12,$BI163&lt;='MPLH COMPS'!$C$12),'MPLH COMPS'!$F$12&amp;" - "&amp;'MPLH COMPS'!$G$12,
IF(AND(BH163="CONVENIENCE",$BI163&gt;='MPLH COMPS'!$B$13,$BI163&lt;='MPLH COMPS'!$C$13),'MPLH COMPS'!$F$13&amp;" - "&amp;'MPLH COMPS'!$G$13,
""))))))))))))))))))))))</f>
        <v/>
      </c>
      <c r="BM163" s="31"/>
      <c r="BN163" s="113"/>
      <c r="BO163" s="115">
        <f t="shared" si="95"/>
        <v>0</v>
      </c>
      <c r="BP163" s="117">
        <f t="shared" si="96"/>
        <v>0</v>
      </c>
      <c r="BQ163" s="117">
        <f t="shared" si="97"/>
        <v>0</v>
      </c>
      <c r="BR163" s="116">
        <f t="shared" si="98"/>
        <v>0</v>
      </c>
      <c r="BS163" s="115">
        <f t="shared" si="99"/>
        <v>0</v>
      </c>
      <c r="BT163" s="117">
        <f t="shared" si="100"/>
        <v>0</v>
      </c>
      <c r="BU163" s="116">
        <f t="shared" si="101"/>
        <v>0</v>
      </c>
      <c r="BV163" s="115">
        <f t="shared" si="102"/>
        <v>0</v>
      </c>
      <c r="BW163" s="117">
        <f t="shared" si="103"/>
        <v>0</v>
      </c>
      <c r="BX163" s="116">
        <f t="shared" si="104"/>
        <v>0</v>
      </c>
      <c r="BY163" s="118">
        <f t="shared" si="108"/>
        <v>0</v>
      </c>
    </row>
    <row r="164" spans="1:77" ht="20.75" customHeight="1" x14ac:dyDescent="0.2">
      <c r="A164" s="74" t="s">
        <v>234</v>
      </c>
      <c r="B164" s="120" t="b">
        <v>0</v>
      </c>
      <c r="C164" s="75"/>
      <c r="D164" s="159">
        <f t="shared" si="105"/>
        <v>0</v>
      </c>
      <c r="E164" s="96"/>
      <c r="F164" s="76"/>
      <c r="G164" s="77"/>
      <c r="H164" s="77"/>
      <c r="I164" s="39">
        <f t="shared" si="106"/>
        <v>0</v>
      </c>
      <c r="J164" s="98">
        <f>IF($F164=0,0,IF($B164=FALSE,ROUND($F164/$I164,4),
IF(AND($B164=TRUE,C164=0,ROUND($F164/$I164,4)&gt;=0.4),MIN(1,ROUND(($F164/$I164)*'FEDERAL RATES (HIDDEN)'!$C$2,4)),
IF(AND($B164=TRUE,C164=0,ROUND($F164/$I164,4)&lt;0.4),ROUND($F164/$I164,4),
IF(ROUND((SUMIFS($F:$F,$B:$B,TRUE,$C:$C,$C164)/SUMIFS($I:$I,$B:$B,TRUE,$C:$C,$C164)),4)&gt;=0.4,
MIN(1,ROUND((SUMIFS($F:$F,$B:$B,TRUE,$C:$C,$C164)/SUMIFS($I:$I,$B:$B,TRUE,$C:$C,$C164))*'FEDERAL RATES (HIDDEN)'!$C$2,4)),
ROUND((SUMIFS($F:$F,$B:$B,TRUE,$C:$C,$C164)/SUMIFS($I:$I,$B:$B,TRUE,$C:$C,$C164)),4))))))</f>
        <v>0</v>
      </c>
      <c r="K164" s="89">
        <f t="shared" si="76"/>
        <v>0</v>
      </c>
      <c r="L164" s="99">
        <f t="shared" si="77"/>
        <v>0</v>
      </c>
      <c r="M164" s="68">
        <v>1</v>
      </c>
      <c r="N164" s="87">
        <f t="shared" ref="N164:N195" si="109">ROUND(I164*M164,0)</f>
        <v>0</v>
      </c>
      <c r="O164" s="68"/>
      <c r="P164" s="38">
        <f t="shared" si="78"/>
        <v>0</v>
      </c>
      <c r="Q164" s="38">
        <f t="shared" si="79"/>
        <v>0</v>
      </c>
      <c r="R164" s="38">
        <f t="shared" si="80"/>
        <v>0</v>
      </c>
      <c r="S164" s="87">
        <f t="shared" si="81"/>
        <v>0</v>
      </c>
      <c r="T164" s="69"/>
      <c r="U164" s="38">
        <f t="shared" si="82"/>
        <v>0</v>
      </c>
      <c r="V164" s="38">
        <f t="shared" si="83"/>
        <v>0</v>
      </c>
      <c r="W164" s="38">
        <f t="shared" si="84"/>
        <v>0</v>
      </c>
      <c r="X164" s="87">
        <f t="shared" si="85"/>
        <v>0</v>
      </c>
      <c r="Y164" s="69"/>
      <c r="Z164" s="38">
        <f t="shared" si="86"/>
        <v>0</v>
      </c>
      <c r="AA164" s="38">
        <f t="shared" si="87"/>
        <v>0</v>
      </c>
      <c r="AB164" s="38">
        <f t="shared" si="88"/>
        <v>0</v>
      </c>
      <c r="AC164" s="87">
        <f t="shared" si="89"/>
        <v>0</v>
      </c>
      <c r="AD164" s="69"/>
      <c r="AE164" s="38">
        <f t="shared" si="90"/>
        <v>0</v>
      </c>
      <c r="AF164" s="38">
        <f t="shared" si="91"/>
        <v>0</v>
      </c>
      <c r="AG164" s="38">
        <f t="shared" si="92"/>
        <v>0</v>
      </c>
      <c r="AH164" s="87">
        <f t="shared" si="93"/>
        <v>0</v>
      </c>
      <c r="AI164" s="69"/>
      <c r="AJ164" s="39">
        <f t="shared" si="94"/>
        <v>0</v>
      </c>
      <c r="AK164" s="106"/>
      <c r="AL164" s="91"/>
      <c r="AM164" s="107"/>
      <c r="AN164" s="106"/>
      <c r="AO164" s="91"/>
      <c r="AP164" s="107"/>
      <c r="AQ164" s="106"/>
      <c r="AR164" s="91"/>
      <c r="AS164" s="107"/>
      <c r="AT164" s="106"/>
      <c r="AU164" s="91"/>
      <c r="AV164" s="107"/>
      <c r="AW164" s="106"/>
      <c r="AX164" s="107"/>
      <c r="AY164" s="106"/>
      <c r="AZ164" s="107"/>
      <c r="BA164" s="108"/>
      <c r="BB164" s="106"/>
      <c r="BC164" s="91"/>
      <c r="BD164" s="91"/>
      <c r="BE164" s="91"/>
      <c r="BF164" s="107"/>
      <c r="BG164" s="70"/>
      <c r="BH164" s="61"/>
      <c r="BI164" s="38">
        <f xml:space="preserve">
(P164*(2/3))+
(X164*(1/3))+
(AC164)+
(AH164)+
((AJ164)/(AZ164+'FEDERAL RATES (HIDDEN)'!$C$20))</f>
        <v>0</v>
      </c>
      <c r="BJ164" s="65"/>
      <c r="BK164" s="63">
        <f t="shared" si="107"/>
        <v>0</v>
      </c>
      <c r="BL164" s="88" t="str">
        <f>IF(AND(BH164="CONVENTIONAL",$BI164&gt;='MPLH COMPS'!$B$3,$BI164&lt;='MPLH COMPS'!$C$3),'MPLH COMPS'!$D$3&amp;" - "&amp;'MPLH COMPS'!$E$3,
IF(AND(BH164="CONVENTIONAL",$BI164&gt;='MPLH COMPS'!$B$4,$BI164&lt;='MPLH COMPS'!$C$4),'MPLH COMPS'!$D$4&amp;" - "&amp;'MPLH COMPS'!$E$4,
IF(AND(BH164="CONVENTIONAL",$BI164&gt;='MPLH COMPS'!$B$5,$BI164&lt;='MPLH COMPS'!$C$5),'MPLH COMPS'!$D$5&amp;" - "&amp;'MPLH COMPS'!$E$5,
IF(AND(BH164="CONVENTIONAL",$BI164&gt;='MPLH COMPS'!$B$6,$BI164&lt;='MPLH COMPS'!$C$6),'MPLH COMPS'!$D$6&amp;" - "&amp;'MPLH COMPS'!$E$6,
IF(AND(BH164="CONVENTIONAL",$BI164&gt;='MPLH COMPS'!$B$7,$BI164&lt;='MPLH COMPS'!$C$7),'MPLH COMPS'!$D$7&amp;" - "&amp;'MPLH COMPS'!$E$7,
IF(AND(BH164="CONVENTIONAL",$BI164&gt;='MPLH COMPS'!$B$8,$BI164&lt;='MPLH COMPS'!$C$8),'MPLH COMPS'!$D$8&amp;" - "&amp;'MPLH COMPS'!$E$8,
IF(AND(BH164="CONVENTIONAL",$BI164&gt;='MPLH COMPS'!$B$9,$BI164&lt;='MPLH COMPS'!$C$9),'MPLH COMPS'!$D$9&amp;" - "&amp;'MPLH COMPS'!$E$9,
IF(AND(BH164="CONVENTIONAL",$BI164&gt;='MPLH COMPS'!$B$10,$BI164&lt;='MPLH COMPS'!$C$10),'MPLH COMPS'!$D$10&amp;" - "&amp;'MPLH COMPS'!$E$10,
IF(AND(BH164="CONVENTIONAL",$BI164&gt;='MPLH COMPS'!$B$11,$BI164&lt;='MPLH COMPS'!$C$11),'MPLH COMPS'!$D$11&amp;" - "&amp;'MPLH COMPS'!$E$11,
IF(AND(BH164="CONVENTIONAL",$BI164&gt;='MPLH COMPS'!$B$12,$BI164&lt;='MPLH COMPS'!$C$12),'MPLH COMPS'!$D$12&amp;" - "&amp;'MPLH COMPS'!$E$12,
IF(AND(BH164="CONVENTIONAL",$BI164&gt;='MPLH COMPS'!$B$13,$BI164&lt;='MPLH COMPS'!$C$13),'MPLH COMPS'!$D$13&amp;" - "&amp;'MPLH COMPS'!$E$13,
IF(AND(BH164="CONVENIENCE",$BI164&gt;='MPLH COMPS'!$B$3,$BI164&lt;='MPLH COMPS'!$C$3),'MPLH COMPS'!$F$3&amp;" - "&amp;'MPLH COMPS'!$G$3,
IF(AND(BH164="CONVENIENCE",$BI164&gt;='MPLH COMPS'!$B$4,$BI164&lt;='MPLH COMPS'!$C$4),'MPLH COMPS'!$F$4&amp;" - "&amp;'MPLH COMPS'!$G$4,
IF(AND(BH164="CONVENIENCE",$BI164&gt;='MPLH COMPS'!$B$5,$BI164&lt;='MPLH COMPS'!$C$5),'MPLH COMPS'!$F$5&amp;" - "&amp;'MPLH COMPS'!$G$5,
IF(AND(BH164="CONVENIENCE",$BI164&gt;='MPLH COMPS'!$B$6,$BI164&lt;='MPLH COMPS'!$C$6),'MPLH COMPS'!$F$6&amp;" - "&amp;'MPLH COMPS'!$G$6,
IF(AND(BH164="CONVENIENCE",$BI164&gt;='MPLH COMPS'!$B$7,$BI164&lt;='MPLH COMPS'!$C$7),'MPLH COMPS'!$F$7&amp;" - "&amp;'MPLH COMPS'!$G$7,
IF(AND(BH164="CONVENIENCE",$BI164&gt;='MPLH COMPS'!$B$8,$BI164&lt;='MPLH COMPS'!$C$8),'MPLH COMPS'!$F$8&amp;" - "&amp;'MPLH COMPS'!$G$8,
IF(AND(BH164="CONVENIENCE",$BI164&gt;='MPLH COMPS'!$B$9,$BI164&lt;='MPLH COMPS'!$C$9),'MPLH COMPS'!$F$9&amp;" - "&amp;'MPLH COMPS'!$G$9,
IF(AND(BH164="CONVENIENCE",$BI164&gt;='MPLH COMPS'!$B$10,$BI164&lt;='MPLH COMPS'!$C$10),'MPLH COMPS'!$F$10&amp;" - "&amp;'MPLH COMPS'!$G$10,
IF(AND(BH164="CONVENIENCE",$BI164&gt;='MPLH COMPS'!$B$11,$BI164&lt;='MPLH COMPS'!$C$11),'MPLH COMPS'!$F$11&amp;" - "&amp;'MPLH COMPS'!$G$11,
IF(AND(BH164="CONVENIENCE",$BI164&gt;='MPLH COMPS'!$B$12,$BI164&lt;='MPLH COMPS'!$C$12),'MPLH COMPS'!$F$12&amp;" - "&amp;'MPLH COMPS'!$G$12,
IF(AND(BH164="CONVENIENCE",$BI164&gt;='MPLH COMPS'!$B$13,$BI164&lt;='MPLH COMPS'!$C$13),'MPLH COMPS'!$F$13&amp;" - "&amp;'MPLH COMPS'!$G$13,
""))))))))))))))))))))))</f>
        <v/>
      </c>
      <c r="BM164" s="31"/>
      <c r="BN164" s="113"/>
      <c r="BO164" s="115">
        <f t="shared" si="95"/>
        <v>0</v>
      </c>
      <c r="BP164" s="117">
        <f t="shared" si="96"/>
        <v>0</v>
      </c>
      <c r="BQ164" s="117">
        <f t="shared" si="97"/>
        <v>0</v>
      </c>
      <c r="BR164" s="116">
        <f t="shared" si="98"/>
        <v>0</v>
      </c>
      <c r="BS164" s="115">
        <f t="shared" si="99"/>
        <v>0</v>
      </c>
      <c r="BT164" s="117">
        <f t="shared" si="100"/>
        <v>0</v>
      </c>
      <c r="BU164" s="116">
        <f t="shared" si="101"/>
        <v>0</v>
      </c>
      <c r="BV164" s="115">
        <f t="shared" si="102"/>
        <v>0</v>
      </c>
      <c r="BW164" s="117">
        <f t="shared" si="103"/>
        <v>0</v>
      </c>
      <c r="BX164" s="116">
        <f t="shared" si="104"/>
        <v>0</v>
      </c>
      <c r="BY164" s="118">
        <f t="shared" si="108"/>
        <v>0</v>
      </c>
    </row>
    <row r="165" spans="1:77" ht="20.75" customHeight="1" x14ac:dyDescent="0.2">
      <c r="A165" s="74" t="s">
        <v>235</v>
      </c>
      <c r="B165" s="120" t="b">
        <v>0</v>
      </c>
      <c r="C165" s="75"/>
      <c r="D165" s="159">
        <f t="shared" si="105"/>
        <v>0</v>
      </c>
      <c r="E165" s="96"/>
      <c r="F165" s="76"/>
      <c r="G165" s="77"/>
      <c r="H165" s="77"/>
      <c r="I165" s="39">
        <f t="shared" si="106"/>
        <v>0</v>
      </c>
      <c r="J165" s="98">
        <f>IF($F165=0,0,IF($B165=FALSE,ROUND($F165/$I165,4),
IF(AND($B165=TRUE,C165=0,ROUND($F165/$I165,4)&gt;=0.4),MIN(1,ROUND(($F165/$I165)*'FEDERAL RATES (HIDDEN)'!$C$2,4)),
IF(AND($B165=TRUE,C165=0,ROUND($F165/$I165,4)&lt;0.4),ROUND($F165/$I165,4),
IF(ROUND((SUMIFS($F:$F,$B:$B,TRUE,$C:$C,$C165)/SUMIFS($I:$I,$B:$B,TRUE,$C:$C,$C165)),4)&gt;=0.4,
MIN(1,ROUND((SUMIFS($F:$F,$B:$B,TRUE,$C:$C,$C165)/SUMIFS($I:$I,$B:$B,TRUE,$C:$C,$C165))*'FEDERAL RATES (HIDDEN)'!$C$2,4)),
ROUND((SUMIFS($F:$F,$B:$B,TRUE,$C:$C,$C165)/SUMIFS($I:$I,$B:$B,TRUE,$C:$C,$C165)),4))))))</f>
        <v>0</v>
      </c>
      <c r="K165" s="89">
        <f t="shared" si="76"/>
        <v>0</v>
      </c>
      <c r="L165" s="99">
        <f t="shared" si="77"/>
        <v>0</v>
      </c>
      <c r="M165" s="68">
        <v>1</v>
      </c>
      <c r="N165" s="87">
        <f t="shared" si="109"/>
        <v>0</v>
      </c>
      <c r="O165" s="68"/>
      <c r="P165" s="38">
        <f t="shared" si="78"/>
        <v>0</v>
      </c>
      <c r="Q165" s="38">
        <f t="shared" si="79"/>
        <v>0</v>
      </c>
      <c r="R165" s="38">
        <f t="shared" si="80"/>
        <v>0</v>
      </c>
      <c r="S165" s="87">
        <f t="shared" si="81"/>
        <v>0</v>
      </c>
      <c r="T165" s="69"/>
      <c r="U165" s="38">
        <f t="shared" si="82"/>
        <v>0</v>
      </c>
      <c r="V165" s="38">
        <f t="shared" si="83"/>
        <v>0</v>
      </c>
      <c r="W165" s="38">
        <f t="shared" si="84"/>
        <v>0</v>
      </c>
      <c r="X165" s="87">
        <f t="shared" si="85"/>
        <v>0</v>
      </c>
      <c r="Y165" s="69"/>
      <c r="Z165" s="38">
        <f t="shared" si="86"/>
        <v>0</v>
      </c>
      <c r="AA165" s="38">
        <f t="shared" si="87"/>
        <v>0</v>
      </c>
      <c r="AB165" s="38">
        <f t="shared" si="88"/>
        <v>0</v>
      </c>
      <c r="AC165" s="87">
        <f t="shared" si="89"/>
        <v>0</v>
      </c>
      <c r="AD165" s="69"/>
      <c r="AE165" s="38">
        <f t="shared" si="90"/>
        <v>0</v>
      </c>
      <c r="AF165" s="38">
        <f t="shared" si="91"/>
        <v>0</v>
      </c>
      <c r="AG165" s="38">
        <f t="shared" si="92"/>
        <v>0</v>
      </c>
      <c r="AH165" s="87">
        <f t="shared" si="93"/>
        <v>0</v>
      </c>
      <c r="AI165" s="69"/>
      <c r="AJ165" s="39">
        <f t="shared" si="94"/>
        <v>0</v>
      </c>
      <c r="AK165" s="106"/>
      <c r="AL165" s="91"/>
      <c r="AM165" s="107"/>
      <c r="AN165" s="106"/>
      <c r="AO165" s="91"/>
      <c r="AP165" s="107"/>
      <c r="AQ165" s="106"/>
      <c r="AR165" s="91"/>
      <c r="AS165" s="107"/>
      <c r="AT165" s="106"/>
      <c r="AU165" s="91"/>
      <c r="AV165" s="107"/>
      <c r="AW165" s="106"/>
      <c r="AX165" s="107"/>
      <c r="AY165" s="106"/>
      <c r="AZ165" s="107"/>
      <c r="BA165" s="108"/>
      <c r="BB165" s="106"/>
      <c r="BC165" s="91"/>
      <c r="BD165" s="91"/>
      <c r="BE165" s="91"/>
      <c r="BF165" s="107"/>
      <c r="BG165" s="70"/>
      <c r="BH165" s="61"/>
      <c r="BI165" s="38">
        <f xml:space="preserve">
(P165*(2/3))+
(X165*(1/3))+
(AC165)+
(AH165)+
((AJ165)/(AZ165+'FEDERAL RATES (HIDDEN)'!$C$20))</f>
        <v>0</v>
      </c>
      <c r="BJ165" s="65"/>
      <c r="BK165" s="63">
        <f t="shared" si="107"/>
        <v>0</v>
      </c>
      <c r="BL165" s="88" t="str">
        <f>IF(AND(BH165="CONVENTIONAL",$BI165&gt;='MPLH COMPS'!$B$3,$BI165&lt;='MPLH COMPS'!$C$3),'MPLH COMPS'!$D$3&amp;" - "&amp;'MPLH COMPS'!$E$3,
IF(AND(BH165="CONVENTIONAL",$BI165&gt;='MPLH COMPS'!$B$4,$BI165&lt;='MPLH COMPS'!$C$4),'MPLH COMPS'!$D$4&amp;" - "&amp;'MPLH COMPS'!$E$4,
IF(AND(BH165="CONVENTIONAL",$BI165&gt;='MPLH COMPS'!$B$5,$BI165&lt;='MPLH COMPS'!$C$5),'MPLH COMPS'!$D$5&amp;" - "&amp;'MPLH COMPS'!$E$5,
IF(AND(BH165="CONVENTIONAL",$BI165&gt;='MPLH COMPS'!$B$6,$BI165&lt;='MPLH COMPS'!$C$6),'MPLH COMPS'!$D$6&amp;" - "&amp;'MPLH COMPS'!$E$6,
IF(AND(BH165="CONVENTIONAL",$BI165&gt;='MPLH COMPS'!$B$7,$BI165&lt;='MPLH COMPS'!$C$7),'MPLH COMPS'!$D$7&amp;" - "&amp;'MPLH COMPS'!$E$7,
IF(AND(BH165="CONVENTIONAL",$BI165&gt;='MPLH COMPS'!$B$8,$BI165&lt;='MPLH COMPS'!$C$8),'MPLH COMPS'!$D$8&amp;" - "&amp;'MPLH COMPS'!$E$8,
IF(AND(BH165="CONVENTIONAL",$BI165&gt;='MPLH COMPS'!$B$9,$BI165&lt;='MPLH COMPS'!$C$9),'MPLH COMPS'!$D$9&amp;" - "&amp;'MPLH COMPS'!$E$9,
IF(AND(BH165="CONVENTIONAL",$BI165&gt;='MPLH COMPS'!$B$10,$BI165&lt;='MPLH COMPS'!$C$10),'MPLH COMPS'!$D$10&amp;" - "&amp;'MPLH COMPS'!$E$10,
IF(AND(BH165="CONVENTIONAL",$BI165&gt;='MPLH COMPS'!$B$11,$BI165&lt;='MPLH COMPS'!$C$11),'MPLH COMPS'!$D$11&amp;" - "&amp;'MPLH COMPS'!$E$11,
IF(AND(BH165="CONVENTIONAL",$BI165&gt;='MPLH COMPS'!$B$12,$BI165&lt;='MPLH COMPS'!$C$12),'MPLH COMPS'!$D$12&amp;" - "&amp;'MPLH COMPS'!$E$12,
IF(AND(BH165="CONVENTIONAL",$BI165&gt;='MPLH COMPS'!$B$13,$BI165&lt;='MPLH COMPS'!$C$13),'MPLH COMPS'!$D$13&amp;" - "&amp;'MPLH COMPS'!$E$13,
IF(AND(BH165="CONVENIENCE",$BI165&gt;='MPLH COMPS'!$B$3,$BI165&lt;='MPLH COMPS'!$C$3),'MPLH COMPS'!$F$3&amp;" - "&amp;'MPLH COMPS'!$G$3,
IF(AND(BH165="CONVENIENCE",$BI165&gt;='MPLH COMPS'!$B$4,$BI165&lt;='MPLH COMPS'!$C$4),'MPLH COMPS'!$F$4&amp;" - "&amp;'MPLH COMPS'!$G$4,
IF(AND(BH165="CONVENIENCE",$BI165&gt;='MPLH COMPS'!$B$5,$BI165&lt;='MPLH COMPS'!$C$5),'MPLH COMPS'!$F$5&amp;" - "&amp;'MPLH COMPS'!$G$5,
IF(AND(BH165="CONVENIENCE",$BI165&gt;='MPLH COMPS'!$B$6,$BI165&lt;='MPLH COMPS'!$C$6),'MPLH COMPS'!$F$6&amp;" - "&amp;'MPLH COMPS'!$G$6,
IF(AND(BH165="CONVENIENCE",$BI165&gt;='MPLH COMPS'!$B$7,$BI165&lt;='MPLH COMPS'!$C$7),'MPLH COMPS'!$F$7&amp;" - "&amp;'MPLH COMPS'!$G$7,
IF(AND(BH165="CONVENIENCE",$BI165&gt;='MPLH COMPS'!$B$8,$BI165&lt;='MPLH COMPS'!$C$8),'MPLH COMPS'!$F$8&amp;" - "&amp;'MPLH COMPS'!$G$8,
IF(AND(BH165="CONVENIENCE",$BI165&gt;='MPLH COMPS'!$B$9,$BI165&lt;='MPLH COMPS'!$C$9),'MPLH COMPS'!$F$9&amp;" - "&amp;'MPLH COMPS'!$G$9,
IF(AND(BH165="CONVENIENCE",$BI165&gt;='MPLH COMPS'!$B$10,$BI165&lt;='MPLH COMPS'!$C$10),'MPLH COMPS'!$F$10&amp;" - "&amp;'MPLH COMPS'!$G$10,
IF(AND(BH165="CONVENIENCE",$BI165&gt;='MPLH COMPS'!$B$11,$BI165&lt;='MPLH COMPS'!$C$11),'MPLH COMPS'!$F$11&amp;" - "&amp;'MPLH COMPS'!$G$11,
IF(AND(BH165="CONVENIENCE",$BI165&gt;='MPLH COMPS'!$B$12,$BI165&lt;='MPLH COMPS'!$C$12),'MPLH COMPS'!$F$12&amp;" - "&amp;'MPLH COMPS'!$G$12,
IF(AND(BH165="CONVENIENCE",$BI165&gt;='MPLH COMPS'!$B$13,$BI165&lt;='MPLH COMPS'!$C$13),'MPLH COMPS'!$F$13&amp;" - "&amp;'MPLH COMPS'!$G$13,
""))))))))))))))))))))))</f>
        <v/>
      </c>
      <c r="BM165" s="31"/>
      <c r="BN165" s="113"/>
      <c r="BO165" s="115">
        <f t="shared" si="95"/>
        <v>0</v>
      </c>
      <c r="BP165" s="117">
        <f t="shared" si="96"/>
        <v>0</v>
      </c>
      <c r="BQ165" s="117">
        <f t="shared" si="97"/>
        <v>0</v>
      </c>
      <c r="BR165" s="116">
        <f t="shared" si="98"/>
        <v>0</v>
      </c>
      <c r="BS165" s="115">
        <f t="shared" si="99"/>
        <v>0</v>
      </c>
      <c r="BT165" s="117">
        <f t="shared" si="100"/>
        <v>0</v>
      </c>
      <c r="BU165" s="116">
        <f t="shared" si="101"/>
        <v>0</v>
      </c>
      <c r="BV165" s="115">
        <f t="shared" si="102"/>
        <v>0</v>
      </c>
      <c r="BW165" s="117">
        <f t="shared" si="103"/>
        <v>0</v>
      </c>
      <c r="BX165" s="116">
        <f t="shared" si="104"/>
        <v>0</v>
      </c>
      <c r="BY165" s="118">
        <f t="shared" si="108"/>
        <v>0</v>
      </c>
    </row>
    <row r="166" spans="1:77" ht="20.75" customHeight="1" x14ac:dyDescent="0.2">
      <c r="A166" s="74" t="s">
        <v>236</v>
      </c>
      <c r="B166" s="120" t="b">
        <v>0</v>
      </c>
      <c r="C166" s="75"/>
      <c r="D166" s="159">
        <f t="shared" si="105"/>
        <v>0</v>
      </c>
      <c r="E166" s="96"/>
      <c r="F166" s="76"/>
      <c r="G166" s="77"/>
      <c r="H166" s="77"/>
      <c r="I166" s="39">
        <f t="shared" si="106"/>
        <v>0</v>
      </c>
      <c r="J166" s="98">
        <f>IF($F166=0,0,IF($B166=FALSE,ROUND($F166/$I166,4),
IF(AND($B166=TRUE,C166=0,ROUND($F166/$I166,4)&gt;=0.4),MIN(1,ROUND(($F166/$I166)*'FEDERAL RATES (HIDDEN)'!$C$2,4)),
IF(AND($B166=TRUE,C166=0,ROUND($F166/$I166,4)&lt;0.4),ROUND($F166/$I166,4),
IF(ROUND((SUMIFS($F:$F,$B:$B,TRUE,$C:$C,$C166)/SUMIFS($I:$I,$B:$B,TRUE,$C:$C,$C166)),4)&gt;=0.4,
MIN(1,ROUND((SUMIFS($F:$F,$B:$B,TRUE,$C:$C,$C166)/SUMIFS($I:$I,$B:$B,TRUE,$C:$C,$C166))*'FEDERAL RATES (HIDDEN)'!$C$2,4)),
ROUND((SUMIFS($F:$F,$B:$B,TRUE,$C:$C,$C166)/SUMIFS($I:$I,$B:$B,TRUE,$C:$C,$C166)),4))))))</f>
        <v>0</v>
      </c>
      <c r="K166" s="89">
        <f t="shared" si="76"/>
        <v>0</v>
      </c>
      <c r="L166" s="99">
        <f t="shared" si="77"/>
        <v>0</v>
      </c>
      <c r="M166" s="68">
        <v>1</v>
      </c>
      <c r="N166" s="87">
        <f t="shared" si="109"/>
        <v>0</v>
      </c>
      <c r="O166" s="68"/>
      <c r="P166" s="38">
        <f t="shared" si="78"/>
        <v>0</v>
      </c>
      <c r="Q166" s="38">
        <f t="shared" si="79"/>
        <v>0</v>
      </c>
      <c r="R166" s="38">
        <f t="shared" si="80"/>
        <v>0</v>
      </c>
      <c r="S166" s="87">
        <f t="shared" si="81"/>
        <v>0</v>
      </c>
      <c r="T166" s="69"/>
      <c r="U166" s="38">
        <f t="shared" si="82"/>
        <v>0</v>
      </c>
      <c r="V166" s="38">
        <f t="shared" si="83"/>
        <v>0</v>
      </c>
      <c r="W166" s="38">
        <f t="shared" si="84"/>
        <v>0</v>
      </c>
      <c r="X166" s="87">
        <f t="shared" si="85"/>
        <v>0</v>
      </c>
      <c r="Y166" s="69"/>
      <c r="Z166" s="38">
        <f t="shared" si="86"/>
        <v>0</v>
      </c>
      <c r="AA166" s="38">
        <f t="shared" si="87"/>
        <v>0</v>
      </c>
      <c r="AB166" s="38">
        <f t="shared" si="88"/>
        <v>0</v>
      </c>
      <c r="AC166" s="87">
        <f t="shared" si="89"/>
        <v>0</v>
      </c>
      <c r="AD166" s="69"/>
      <c r="AE166" s="38">
        <f t="shared" si="90"/>
        <v>0</v>
      </c>
      <c r="AF166" s="38">
        <f t="shared" si="91"/>
        <v>0</v>
      </c>
      <c r="AG166" s="38">
        <f t="shared" si="92"/>
        <v>0</v>
      </c>
      <c r="AH166" s="87">
        <f t="shared" si="93"/>
        <v>0</v>
      </c>
      <c r="AI166" s="69"/>
      <c r="AJ166" s="39">
        <f t="shared" si="94"/>
        <v>0</v>
      </c>
      <c r="AK166" s="106"/>
      <c r="AL166" s="91"/>
      <c r="AM166" s="107"/>
      <c r="AN166" s="106"/>
      <c r="AO166" s="91"/>
      <c r="AP166" s="107"/>
      <c r="AQ166" s="106"/>
      <c r="AR166" s="91"/>
      <c r="AS166" s="107"/>
      <c r="AT166" s="106"/>
      <c r="AU166" s="91"/>
      <c r="AV166" s="107"/>
      <c r="AW166" s="106"/>
      <c r="AX166" s="107"/>
      <c r="AY166" s="106"/>
      <c r="AZ166" s="107"/>
      <c r="BA166" s="108"/>
      <c r="BB166" s="106"/>
      <c r="BC166" s="91"/>
      <c r="BD166" s="91"/>
      <c r="BE166" s="91"/>
      <c r="BF166" s="107"/>
      <c r="BG166" s="70"/>
      <c r="BH166" s="61"/>
      <c r="BI166" s="38">
        <f xml:space="preserve">
(P166*(2/3))+
(X166*(1/3))+
(AC166)+
(AH166)+
((AJ166)/(AZ166+'FEDERAL RATES (HIDDEN)'!$C$20))</f>
        <v>0</v>
      </c>
      <c r="BJ166" s="65"/>
      <c r="BK166" s="63">
        <f t="shared" si="107"/>
        <v>0</v>
      </c>
      <c r="BL166" s="88" t="str">
        <f>IF(AND(BH166="CONVENTIONAL",$BI166&gt;='MPLH COMPS'!$B$3,$BI166&lt;='MPLH COMPS'!$C$3),'MPLH COMPS'!$D$3&amp;" - "&amp;'MPLH COMPS'!$E$3,
IF(AND(BH166="CONVENTIONAL",$BI166&gt;='MPLH COMPS'!$B$4,$BI166&lt;='MPLH COMPS'!$C$4),'MPLH COMPS'!$D$4&amp;" - "&amp;'MPLH COMPS'!$E$4,
IF(AND(BH166="CONVENTIONAL",$BI166&gt;='MPLH COMPS'!$B$5,$BI166&lt;='MPLH COMPS'!$C$5),'MPLH COMPS'!$D$5&amp;" - "&amp;'MPLH COMPS'!$E$5,
IF(AND(BH166="CONVENTIONAL",$BI166&gt;='MPLH COMPS'!$B$6,$BI166&lt;='MPLH COMPS'!$C$6),'MPLH COMPS'!$D$6&amp;" - "&amp;'MPLH COMPS'!$E$6,
IF(AND(BH166="CONVENTIONAL",$BI166&gt;='MPLH COMPS'!$B$7,$BI166&lt;='MPLH COMPS'!$C$7),'MPLH COMPS'!$D$7&amp;" - "&amp;'MPLH COMPS'!$E$7,
IF(AND(BH166="CONVENTIONAL",$BI166&gt;='MPLH COMPS'!$B$8,$BI166&lt;='MPLH COMPS'!$C$8),'MPLH COMPS'!$D$8&amp;" - "&amp;'MPLH COMPS'!$E$8,
IF(AND(BH166="CONVENTIONAL",$BI166&gt;='MPLH COMPS'!$B$9,$BI166&lt;='MPLH COMPS'!$C$9),'MPLH COMPS'!$D$9&amp;" - "&amp;'MPLH COMPS'!$E$9,
IF(AND(BH166="CONVENTIONAL",$BI166&gt;='MPLH COMPS'!$B$10,$BI166&lt;='MPLH COMPS'!$C$10),'MPLH COMPS'!$D$10&amp;" - "&amp;'MPLH COMPS'!$E$10,
IF(AND(BH166="CONVENTIONAL",$BI166&gt;='MPLH COMPS'!$B$11,$BI166&lt;='MPLH COMPS'!$C$11),'MPLH COMPS'!$D$11&amp;" - "&amp;'MPLH COMPS'!$E$11,
IF(AND(BH166="CONVENTIONAL",$BI166&gt;='MPLH COMPS'!$B$12,$BI166&lt;='MPLH COMPS'!$C$12),'MPLH COMPS'!$D$12&amp;" - "&amp;'MPLH COMPS'!$E$12,
IF(AND(BH166="CONVENTIONAL",$BI166&gt;='MPLH COMPS'!$B$13,$BI166&lt;='MPLH COMPS'!$C$13),'MPLH COMPS'!$D$13&amp;" - "&amp;'MPLH COMPS'!$E$13,
IF(AND(BH166="CONVENIENCE",$BI166&gt;='MPLH COMPS'!$B$3,$BI166&lt;='MPLH COMPS'!$C$3),'MPLH COMPS'!$F$3&amp;" - "&amp;'MPLH COMPS'!$G$3,
IF(AND(BH166="CONVENIENCE",$BI166&gt;='MPLH COMPS'!$B$4,$BI166&lt;='MPLH COMPS'!$C$4),'MPLH COMPS'!$F$4&amp;" - "&amp;'MPLH COMPS'!$G$4,
IF(AND(BH166="CONVENIENCE",$BI166&gt;='MPLH COMPS'!$B$5,$BI166&lt;='MPLH COMPS'!$C$5),'MPLH COMPS'!$F$5&amp;" - "&amp;'MPLH COMPS'!$G$5,
IF(AND(BH166="CONVENIENCE",$BI166&gt;='MPLH COMPS'!$B$6,$BI166&lt;='MPLH COMPS'!$C$6),'MPLH COMPS'!$F$6&amp;" - "&amp;'MPLH COMPS'!$G$6,
IF(AND(BH166="CONVENIENCE",$BI166&gt;='MPLH COMPS'!$B$7,$BI166&lt;='MPLH COMPS'!$C$7),'MPLH COMPS'!$F$7&amp;" - "&amp;'MPLH COMPS'!$G$7,
IF(AND(BH166="CONVENIENCE",$BI166&gt;='MPLH COMPS'!$B$8,$BI166&lt;='MPLH COMPS'!$C$8),'MPLH COMPS'!$F$8&amp;" - "&amp;'MPLH COMPS'!$G$8,
IF(AND(BH166="CONVENIENCE",$BI166&gt;='MPLH COMPS'!$B$9,$BI166&lt;='MPLH COMPS'!$C$9),'MPLH COMPS'!$F$9&amp;" - "&amp;'MPLH COMPS'!$G$9,
IF(AND(BH166="CONVENIENCE",$BI166&gt;='MPLH COMPS'!$B$10,$BI166&lt;='MPLH COMPS'!$C$10),'MPLH COMPS'!$F$10&amp;" - "&amp;'MPLH COMPS'!$G$10,
IF(AND(BH166="CONVENIENCE",$BI166&gt;='MPLH COMPS'!$B$11,$BI166&lt;='MPLH COMPS'!$C$11),'MPLH COMPS'!$F$11&amp;" - "&amp;'MPLH COMPS'!$G$11,
IF(AND(BH166="CONVENIENCE",$BI166&gt;='MPLH COMPS'!$B$12,$BI166&lt;='MPLH COMPS'!$C$12),'MPLH COMPS'!$F$12&amp;" - "&amp;'MPLH COMPS'!$G$12,
IF(AND(BH166="CONVENIENCE",$BI166&gt;='MPLH COMPS'!$B$13,$BI166&lt;='MPLH COMPS'!$C$13),'MPLH COMPS'!$F$13&amp;" - "&amp;'MPLH COMPS'!$G$13,
""))))))))))))))))))))))</f>
        <v/>
      </c>
      <c r="BM166" s="31"/>
      <c r="BN166" s="113"/>
      <c r="BO166" s="115">
        <f t="shared" si="95"/>
        <v>0</v>
      </c>
      <c r="BP166" s="117">
        <f t="shared" si="96"/>
        <v>0</v>
      </c>
      <c r="BQ166" s="117">
        <f t="shared" si="97"/>
        <v>0</v>
      </c>
      <c r="BR166" s="116">
        <f t="shared" si="98"/>
        <v>0</v>
      </c>
      <c r="BS166" s="115">
        <f t="shared" si="99"/>
        <v>0</v>
      </c>
      <c r="BT166" s="117">
        <f t="shared" si="100"/>
        <v>0</v>
      </c>
      <c r="BU166" s="116">
        <f t="shared" si="101"/>
        <v>0</v>
      </c>
      <c r="BV166" s="115">
        <f t="shared" si="102"/>
        <v>0</v>
      </c>
      <c r="BW166" s="117">
        <f t="shared" si="103"/>
        <v>0</v>
      </c>
      <c r="BX166" s="116">
        <f t="shared" si="104"/>
        <v>0</v>
      </c>
      <c r="BY166" s="118">
        <f t="shared" si="108"/>
        <v>0</v>
      </c>
    </row>
    <row r="167" spans="1:77" ht="20.75" customHeight="1" x14ac:dyDescent="0.2">
      <c r="A167" s="74" t="s">
        <v>237</v>
      </c>
      <c r="B167" s="120" t="b">
        <v>0</v>
      </c>
      <c r="C167" s="75"/>
      <c r="D167" s="159">
        <f t="shared" si="105"/>
        <v>0</v>
      </c>
      <c r="E167" s="96"/>
      <c r="F167" s="76"/>
      <c r="G167" s="77"/>
      <c r="H167" s="77"/>
      <c r="I167" s="39">
        <f t="shared" si="106"/>
        <v>0</v>
      </c>
      <c r="J167" s="98">
        <f>IF($F167=0,0,IF($B167=FALSE,ROUND($F167/$I167,4),
IF(AND($B167=TRUE,C167=0,ROUND($F167/$I167,4)&gt;=0.4),MIN(1,ROUND(($F167/$I167)*'FEDERAL RATES (HIDDEN)'!$C$2,4)),
IF(AND($B167=TRUE,C167=0,ROUND($F167/$I167,4)&lt;0.4),ROUND($F167/$I167,4),
IF(ROUND((SUMIFS($F:$F,$B:$B,TRUE,$C:$C,$C167)/SUMIFS($I:$I,$B:$B,TRUE,$C:$C,$C167)),4)&gt;=0.4,
MIN(1,ROUND((SUMIFS($F:$F,$B:$B,TRUE,$C:$C,$C167)/SUMIFS($I:$I,$B:$B,TRUE,$C:$C,$C167))*'FEDERAL RATES (HIDDEN)'!$C$2,4)),
ROUND((SUMIFS($F:$F,$B:$B,TRUE,$C:$C,$C167)/SUMIFS($I:$I,$B:$B,TRUE,$C:$C,$C167)),4))))))</f>
        <v>0</v>
      </c>
      <c r="K167" s="89">
        <f t="shared" si="76"/>
        <v>0</v>
      </c>
      <c r="L167" s="99">
        <f t="shared" si="77"/>
        <v>0</v>
      </c>
      <c r="M167" s="68">
        <v>1</v>
      </c>
      <c r="N167" s="87">
        <f t="shared" si="109"/>
        <v>0</v>
      </c>
      <c r="O167" s="68"/>
      <c r="P167" s="38">
        <f t="shared" si="78"/>
        <v>0</v>
      </c>
      <c r="Q167" s="38">
        <f t="shared" si="79"/>
        <v>0</v>
      </c>
      <c r="R167" s="38">
        <f t="shared" si="80"/>
        <v>0</v>
      </c>
      <c r="S167" s="87">
        <f t="shared" si="81"/>
        <v>0</v>
      </c>
      <c r="T167" s="69"/>
      <c r="U167" s="38">
        <f t="shared" si="82"/>
        <v>0</v>
      </c>
      <c r="V167" s="38">
        <f t="shared" si="83"/>
        <v>0</v>
      </c>
      <c r="W167" s="38">
        <f t="shared" si="84"/>
        <v>0</v>
      </c>
      <c r="X167" s="87">
        <f t="shared" si="85"/>
        <v>0</v>
      </c>
      <c r="Y167" s="69"/>
      <c r="Z167" s="38">
        <f t="shared" si="86"/>
        <v>0</v>
      </c>
      <c r="AA167" s="38">
        <f t="shared" si="87"/>
        <v>0</v>
      </c>
      <c r="AB167" s="38">
        <f t="shared" si="88"/>
        <v>0</v>
      </c>
      <c r="AC167" s="87">
        <f t="shared" si="89"/>
        <v>0</v>
      </c>
      <c r="AD167" s="69"/>
      <c r="AE167" s="38">
        <f t="shared" si="90"/>
        <v>0</v>
      </c>
      <c r="AF167" s="38">
        <f t="shared" si="91"/>
        <v>0</v>
      </c>
      <c r="AG167" s="38">
        <f t="shared" si="92"/>
        <v>0</v>
      </c>
      <c r="AH167" s="87">
        <f t="shared" si="93"/>
        <v>0</v>
      </c>
      <c r="AI167" s="69"/>
      <c r="AJ167" s="39">
        <f t="shared" si="94"/>
        <v>0</v>
      </c>
      <c r="AK167" s="106"/>
      <c r="AL167" s="91"/>
      <c r="AM167" s="107"/>
      <c r="AN167" s="106"/>
      <c r="AO167" s="91"/>
      <c r="AP167" s="107"/>
      <c r="AQ167" s="106"/>
      <c r="AR167" s="91"/>
      <c r="AS167" s="107"/>
      <c r="AT167" s="106"/>
      <c r="AU167" s="91"/>
      <c r="AV167" s="107"/>
      <c r="AW167" s="106"/>
      <c r="AX167" s="107"/>
      <c r="AY167" s="106"/>
      <c r="AZ167" s="107"/>
      <c r="BA167" s="108"/>
      <c r="BB167" s="106"/>
      <c r="BC167" s="91"/>
      <c r="BD167" s="91"/>
      <c r="BE167" s="91"/>
      <c r="BF167" s="107"/>
      <c r="BG167" s="70"/>
      <c r="BH167" s="61"/>
      <c r="BI167" s="38">
        <f xml:space="preserve">
(P167*(2/3))+
(X167*(1/3))+
(AC167)+
(AH167)+
((AJ167)/(AZ167+'FEDERAL RATES (HIDDEN)'!$C$20))</f>
        <v>0</v>
      </c>
      <c r="BJ167" s="65"/>
      <c r="BK167" s="63">
        <f t="shared" si="107"/>
        <v>0</v>
      </c>
      <c r="BL167" s="88" t="str">
        <f>IF(AND(BH167="CONVENTIONAL",$BI167&gt;='MPLH COMPS'!$B$3,$BI167&lt;='MPLH COMPS'!$C$3),'MPLH COMPS'!$D$3&amp;" - "&amp;'MPLH COMPS'!$E$3,
IF(AND(BH167="CONVENTIONAL",$BI167&gt;='MPLH COMPS'!$B$4,$BI167&lt;='MPLH COMPS'!$C$4),'MPLH COMPS'!$D$4&amp;" - "&amp;'MPLH COMPS'!$E$4,
IF(AND(BH167="CONVENTIONAL",$BI167&gt;='MPLH COMPS'!$B$5,$BI167&lt;='MPLH COMPS'!$C$5),'MPLH COMPS'!$D$5&amp;" - "&amp;'MPLH COMPS'!$E$5,
IF(AND(BH167="CONVENTIONAL",$BI167&gt;='MPLH COMPS'!$B$6,$BI167&lt;='MPLH COMPS'!$C$6),'MPLH COMPS'!$D$6&amp;" - "&amp;'MPLH COMPS'!$E$6,
IF(AND(BH167="CONVENTIONAL",$BI167&gt;='MPLH COMPS'!$B$7,$BI167&lt;='MPLH COMPS'!$C$7),'MPLH COMPS'!$D$7&amp;" - "&amp;'MPLH COMPS'!$E$7,
IF(AND(BH167="CONVENTIONAL",$BI167&gt;='MPLH COMPS'!$B$8,$BI167&lt;='MPLH COMPS'!$C$8),'MPLH COMPS'!$D$8&amp;" - "&amp;'MPLH COMPS'!$E$8,
IF(AND(BH167="CONVENTIONAL",$BI167&gt;='MPLH COMPS'!$B$9,$BI167&lt;='MPLH COMPS'!$C$9),'MPLH COMPS'!$D$9&amp;" - "&amp;'MPLH COMPS'!$E$9,
IF(AND(BH167="CONVENTIONAL",$BI167&gt;='MPLH COMPS'!$B$10,$BI167&lt;='MPLH COMPS'!$C$10),'MPLH COMPS'!$D$10&amp;" - "&amp;'MPLH COMPS'!$E$10,
IF(AND(BH167="CONVENTIONAL",$BI167&gt;='MPLH COMPS'!$B$11,$BI167&lt;='MPLH COMPS'!$C$11),'MPLH COMPS'!$D$11&amp;" - "&amp;'MPLH COMPS'!$E$11,
IF(AND(BH167="CONVENTIONAL",$BI167&gt;='MPLH COMPS'!$B$12,$BI167&lt;='MPLH COMPS'!$C$12),'MPLH COMPS'!$D$12&amp;" - "&amp;'MPLH COMPS'!$E$12,
IF(AND(BH167="CONVENTIONAL",$BI167&gt;='MPLH COMPS'!$B$13,$BI167&lt;='MPLH COMPS'!$C$13),'MPLH COMPS'!$D$13&amp;" - "&amp;'MPLH COMPS'!$E$13,
IF(AND(BH167="CONVENIENCE",$BI167&gt;='MPLH COMPS'!$B$3,$BI167&lt;='MPLH COMPS'!$C$3),'MPLH COMPS'!$F$3&amp;" - "&amp;'MPLH COMPS'!$G$3,
IF(AND(BH167="CONVENIENCE",$BI167&gt;='MPLH COMPS'!$B$4,$BI167&lt;='MPLH COMPS'!$C$4),'MPLH COMPS'!$F$4&amp;" - "&amp;'MPLH COMPS'!$G$4,
IF(AND(BH167="CONVENIENCE",$BI167&gt;='MPLH COMPS'!$B$5,$BI167&lt;='MPLH COMPS'!$C$5),'MPLH COMPS'!$F$5&amp;" - "&amp;'MPLH COMPS'!$G$5,
IF(AND(BH167="CONVENIENCE",$BI167&gt;='MPLH COMPS'!$B$6,$BI167&lt;='MPLH COMPS'!$C$6),'MPLH COMPS'!$F$6&amp;" - "&amp;'MPLH COMPS'!$G$6,
IF(AND(BH167="CONVENIENCE",$BI167&gt;='MPLH COMPS'!$B$7,$BI167&lt;='MPLH COMPS'!$C$7),'MPLH COMPS'!$F$7&amp;" - "&amp;'MPLH COMPS'!$G$7,
IF(AND(BH167="CONVENIENCE",$BI167&gt;='MPLH COMPS'!$B$8,$BI167&lt;='MPLH COMPS'!$C$8),'MPLH COMPS'!$F$8&amp;" - "&amp;'MPLH COMPS'!$G$8,
IF(AND(BH167="CONVENIENCE",$BI167&gt;='MPLH COMPS'!$B$9,$BI167&lt;='MPLH COMPS'!$C$9),'MPLH COMPS'!$F$9&amp;" - "&amp;'MPLH COMPS'!$G$9,
IF(AND(BH167="CONVENIENCE",$BI167&gt;='MPLH COMPS'!$B$10,$BI167&lt;='MPLH COMPS'!$C$10),'MPLH COMPS'!$F$10&amp;" - "&amp;'MPLH COMPS'!$G$10,
IF(AND(BH167="CONVENIENCE",$BI167&gt;='MPLH COMPS'!$B$11,$BI167&lt;='MPLH COMPS'!$C$11),'MPLH COMPS'!$F$11&amp;" - "&amp;'MPLH COMPS'!$G$11,
IF(AND(BH167="CONVENIENCE",$BI167&gt;='MPLH COMPS'!$B$12,$BI167&lt;='MPLH COMPS'!$C$12),'MPLH COMPS'!$F$12&amp;" - "&amp;'MPLH COMPS'!$G$12,
IF(AND(BH167="CONVENIENCE",$BI167&gt;='MPLH COMPS'!$B$13,$BI167&lt;='MPLH COMPS'!$C$13),'MPLH COMPS'!$F$13&amp;" - "&amp;'MPLH COMPS'!$G$13,
""))))))))))))))))))))))</f>
        <v/>
      </c>
      <c r="BM167" s="31"/>
      <c r="BN167" s="113"/>
      <c r="BO167" s="115">
        <f t="shared" si="95"/>
        <v>0</v>
      </c>
      <c r="BP167" s="117">
        <f t="shared" si="96"/>
        <v>0</v>
      </c>
      <c r="BQ167" s="117">
        <f t="shared" si="97"/>
        <v>0</v>
      </c>
      <c r="BR167" s="116">
        <f t="shared" si="98"/>
        <v>0</v>
      </c>
      <c r="BS167" s="115">
        <f t="shared" si="99"/>
        <v>0</v>
      </c>
      <c r="BT167" s="117">
        <f t="shared" si="100"/>
        <v>0</v>
      </c>
      <c r="BU167" s="116">
        <f t="shared" si="101"/>
        <v>0</v>
      </c>
      <c r="BV167" s="115">
        <f t="shared" si="102"/>
        <v>0</v>
      </c>
      <c r="BW167" s="117">
        <f t="shared" si="103"/>
        <v>0</v>
      </c>
      <c r="BX167" s="116">
        <f t="shared" si="104"/>
        <v>0</v>
      </c>
      <c r="BY167" s="118">
        <f t="shared" si="108"/>
        <v>0</v>
      </c>
    </row>
    <row r="168" spans="1:77" ht="20.75" customHeight="1" x14ac:dyDescent="0.2">
      <c r="A168" s="74" t="s">
        <v>238</v>
      </c>
      <c r="B168" s="120" t="b">
        <v>0</v>
      </c>
      <c r="C168" s="75"/>
      <c r="D168" s="159">
        <f t="shared" si="105"/>
        <v>0</v>
      </c>
      <c r="E168" s="96"/>
      <c r="F168" s="76"/>
      <c r="G168" s="77"/>
      <c r="H168" s="77"/>
      <c r="I168" s="39">
        <f t="shared" si="106"/>
        <v>0</v>
      </c>
      <c r="J168" s="98">
        <f>IF($F168=0,0,IF($B168=FALSE,ROUND($F168/$I168,4),
IF(AND($B168=TRUE,C168=0,ROUND($F168/$I168,4)&gt;=0.4),MIN(1,ROUND(($F168/$I168)*'FEDERAL RATES (HIDDEN)'!$C$2,4)),
IF(AND($B168=TRUE,C168=0,ROUND($F168/$I168,4)&lt;0.4),ROUND($F168/$I168,4),
IF(ROUND((SUMIFS($F:$F,$B:$B,TRUE,$C:$C,$C168)/SUMIFS($I:$I,$B:$B,TRUE,$C:$C,$C168)),4)&gt;=0.4,
MIN(1,ROUND((SUMIFS($F:$F,$B:$B,TRUE,$C:$C,$C168)/SUMIFS($I:$I,$B:$B,TRUE,$C:$C,$C168))*'FEDERAL RATES (HIDDEN)'!$C$2,4)),
ROUND((SUMIFS($F:$F,$B:$B,TRUE,$C:$C,$C168)/SUMIFS($I:$I,$B:$B,TRUE,$C:$C,$C168)),4))))))</f>
        <v>0</v>
      </c>
      <c r="K168" s="89">
        <f t="shared" si="76"/>
        <v>0</v>
      </c>
      <c r="L168" s="99">
        <f t="shared" si="77"/>
        <v>0</v>
      </c>
      <c r="M168" s="68">
        <v>1</v>
      </c>
      <c r="N168" s="87">
        <f t="shared" si="109"/>
        <v>0</v>
      </c>
      <c r="O168" s="68"/>
      <c r="P168" s="38">
        <f t="shared" si="78"/>
        <v>0</v>
      </c>
      <c r="Q168" s="38">
        <f t="shared" si="79"/>
        <v>0</v>
      </c>
      <c r="R168" s="38">
        <f t="shared" si="80"/>
        <v>0</v>
      </c>
      <c r="S168" s="87">
        <f t="shared" si="81"/>
        <v>0</v>
      </c>
      <c r="T168" s="69"/>
      <c r="U168" s="38">
        <f t="shared" si="82"/>
        <v>0</v>
      </c>
      <c r="V168" s="38">
        <f t="shared" si="83"/>
        <v>0</v>
      </c>
      <c r="W168" s="38">
        <f t="shared" si="84"/>
        <v>0</v>
      </c>
      <c r="X168" s="87">
        <f t="shared" si="85"/>
        <v>0</v>
      </c>
      <c r="Y168" s="69"/>
      <c r="Z168" s="38">
        <f t="shared" si="86"/>
        <v>0</v>
      </c>
      <c r="AA168" s="38">
        <f t="shared" si="87"/>
        <v>0</v>
      </c>
      <c r="AB168" s="38">
        <f t="shared" si="88"/>
        <v>0</v>
      </c>
      <c r="AC168" s="87">
        <f t="shared" si="89"/>
        <v>0</v>
      </c>
      <c r="AD168" s="69"/>
      <c r="AE168" s="38">
        <f t="shared" si="90"/>
        <v>0</v>
      </c>
      <c r="AF168" s="38">
        <f t="shared" si="91"/>
        <v>0</v>
      </c>
      <c r="AG168" s="38">
        <f t="shared" si="92"/>
        <v>0</v>
      </c>
      <c r="AH168" s="87">
        <f t="shared" si="93"/>
        <v>0</v>
      </c>
      <c r="AI168" s="69"/>
      <c r="AJ168" s="39">
        <f t="shared" si="94"/>
        <v>0</v>
      </c>
      <c r="AK168" s="106"/>
      <c r="AL168" s="91"/>
      <c r="AM168" s="107"/>
      <c r="AN168" s="106"/>
      <c r="AO168" s="91"/>
      <c r="AP168" s="107"/>
      <c r="AQ168" s="106"/>
      <c r="AR168" s="91"/>
      <c r="AS168" s="107"/>
      <c r="AT168" s="106"/>
      <c r="AU168" s="91"/>
      <c r="AV168" s="107"/>
      <c r="AW168" s="106"/>
      <c r="AX168" s="107"/>
      <c r="AY168" s="106"/>
      <c r="AZ168" s="107"/>
      <c r="BA168" s="108"/>
      <c r="BB168" s="106"/>
      <c r="BC168" s="91"/>
      <c r="BD168" s="91"/>
      <c r="BE168" s="91"/>
      <c r="BF168" s="107"/>
      <c r="BG168" s="70"/>
      <c r="BH168" s="61"/>
      <c r="BI168" s="38">
        <f xml:space="preserve">
(P168*(2/3))+
(X168*(1/3))+
(AC168)+
(AH168)+
((AJ168)/(AZ168+'FEDERAL RATES (HIDDEN)'!$C$20))</f>
        <v>0</v>
      </c>
      <c r="BJ168" s="65"/>
      <c r="BK168" s="63">
        <f t="shared" si="107"/>
        <v>0</v>
      </c>
      <c r="BL168" s="88" t="str">
        <f>IF(AND(BH168="CONVENTIONAL",$BI168&gt;='MPLH COMPS'!$B$3,$BI168&lt;='MPLH COMPS'!$C$3),'MPLH COMPS'!$D$3&amp;" - "&amp;'MPLH COMPS'!$E$3,
IF(AND(BH168="CONVENTIONAL",$BI168&gt;='MPLH COMPS'!$B$4,$BI168&lt;='MPLH COMPS'!$C$4),'MPLH COMPS'!$D$4&amp;" - "&amp;'MPLH COMPS'!$E$4,
IF(AND(BH168="CONVENTIONAL",$BI168&gt;='MPLH COMPS'!$B$5,$BI168&lt;='MPLH COMPS'!$C$5),'MPLH COMPS'!$D$5&amp;" - "&amp;'MPLH COMPS'!$E$5,
IF(AND(BH168="CONVENTIONAL",$BI168&gt;='MPLH COMPS'!$B$6,$BI168&lt;='MPLH COMPS'!$C$6),'MPLH COMPS'!$D$6&amp;" - "&amp;'MPLH COMPS'!$E$6,
IF(AND(BH168="CONVENTIONAL",$BI168&gt;='MPLH COMPS'!$B$7,$BI168&lt;='MPLH COMPS'!$C$7),'MPLH COMPS'!$D$7&amp;" - "&amp;'MPLH COMPS'!$E$7,
IF(AND(BH168="CONVENTIONAL",$BI168&gt;='MPLH COMPS'!$B$8,$BI168&lt;='MPLH COMPS'!$C$8),'MPLH COMPS'!$D$8&amp;" - "&amp;'MPLH COMPS'!$E$8,
IF(AND(BH168="CONVENTIONAL",$BI168&gt;='MPLH COMPS'!$B$9,$BI168&lt;='MPLH COMPS'!$C$9),'MPLH COMPS'!$D$9&amp;" - "&amp;'MPLH COMPS'!$E$9,
IF(AND(BH168="CONVENTIONAL",$BI168&gt;='MPLH COMPS'!$B$10,$BI168&lt;='MPLH COMPS'!$C$10),'MPLH COMPS'!$D$10&amp;" - "&amp;'MPLH COMPS'!$E$10,
IF(AND(BH168="CONVENTIONAL",$BI168&gt;='MPLH COMPS'!$B$11,$BI168&lt;='MPLH COMPS'!$C$11),'MPLH COMPS'!$D$11&amp;" - "&amp;'MPLH COMPS'!$E$11,
IF(AND(BH168="CONVENTIONAL",$BI168&gt;='MPLH COMPS'!$B$12,$BI168&lt;='MPLH COMPS'!$C$12),'MPLH COMPS'!$D$12&amp;" - "&amp;'MPLH COMPS'!$E$12,
IF(AND(BH168="CONVENTIONAL",$BI168&gt;='MPLH COMPS'!$B$13,$BI168&lt;='MPLH COMPS'!$C$13),'MPLH COMPS'!$D$13&amp;" - "&amp;'MPLH COMPS'!$E$13,
IF(AND(BH168="CONVENIENCE",$BI168&gt;='MPLH COMPS'!$B$3,$BI168&lt;='MPLH COMPS'!$C$3),'MPLH COMPS'!$F$3&amp;" - "&amp;'MPLH COMPS'!$G$3,
IF(AND(BH168="CONVENIENCE",$BI168&gt;='MPLH COMPS'!$B$4,$BI168&lt;='MPLH COMPS'!$C$4),'MPLH COMPS'!$F$4&amp;" - "&amp;'MPLH COMPS'!$G$4,
IF(AND(BH168="CONVENIENCE",$BI168&gt;='MPLH COMPS'!$B$5,$BI168&lt;='MPLH COMPS'!$C$5),'MPLH COMPS'!$F$5&amp;" - "&amp;'MPLH COMPS'!$G$5,
IF(AND(BH168="CONVENIENCE",$BI168&gt;='MPLH COMPS'!$B$6,$BI168&lt;='MPLH COMPS'!$C$6),'MPLH COMPS'!$F$6&amp;" - "&amp;'MPLH COMPS'!$G$6,
IF(AND(BH168="CONVENIENCE",$BI168&gt;='MPLH COMPS'!$B$7,$BI168&lt;='MPLH COMPS'!$C$7),'MPLH COMPS'!$F$7&amp;" - "&amp;'MPLH COMPS'!$G$7,
IF(AND(BH168="CONVENIENCE",$BI168&gt;='MPLH COMPS'!$B$8,$BI168&lt;='MPLH COMPS'!$C$8),'MPLH COMPS'!$F$8&amp;" - "&amp;'MPLH COMPS'!$G$8,
IF(AND(BH168="CONVENIENCE",$BI168&gt;='MPLH COMPS'!$B$9,$BI168&lt;='MPLH COMPS'!$C$9),'MPLH COMPS'!$F$9&amp;" - "&amp;'MPLH COMPS'!$G$9,
IF(AND(BH168="CONVENIENCE",$BI168&gt;='MPLH COMPS'!$B$10,$BI168&lt;='MPLH COMPS'!$C$10),'MPLH COMPS'!$F$10&amp;" - "&amp;'MPLH COMPS'!$G$10,
IF(AND(BH168="CONVENIENCE",$BI168&gt;='MPLH COMPS'!$B$11,$BI168&lt;='MPLH COMPS'!$C$11),'MPLH COMPS'!$F$11&amp;" - "&amp;'MPLH COMPS'!$G$11,
IF(AND(BH168="CONVENIENCE",$BI168&gt;='MPLH COMPS'!$B$12,$BI168&lt;='MPLH COMPS'!$C$12),'MPLH COMPS'!$F$12&amp;" - "&amp;'MPLH COMPS'!$G$12,
IF(AND(BH168="CONVENIENCE",$BI168&gt;='MPLH COMPS'!$B$13,$BI168&lt;='MPLH COMPS'!$C$13),'MPLH COMPS'!$F$13&amp;" - "&amp;'MPLH COMPS'!$G$13,
""))))))))))))))))))))))</f>
        <v/>
      </c>
      <c r="BM168" s="31"/>
      <c r="BN168" s="113"/>
      <c r="BO168" s="115">
        <f t="shared" si="95"/>
        <v>0</v>
      </c>
      <c r="BP168" s="117">
        <f t="shared" si="96"/>
        <v>0</v>
      </c>
      <c r="BQ168" s="117">
        <f t="shared" si="97"/>
        <v>0</v>
      </c>
      <c r="BR168" s="116">
        <f t="shared" si="98"/>
        <v>0</v>
      </c>
      <c r="BS168" s="115">
        <f t="shared" si="99"/>
        <v>0</v>
      </c>
      <c r="BT168" s="117">
        <f t="shared" si="100"/>
        <v>0</v>
      </c>
      <c r="BU168" s="116">
        <f t="shared" si="101"/>
        <v>0</v>
      </c>
      <c r="BV168" s="115">
        <f t="shared" si="102"/>
        <v>0</v>
      </c>
      <c r="BW168" s="117">
        <f t="shared" si="103"/>
        <v>0</v>
      </c>
      <c r="BX168" s="116">
        <f t="shared" si="104"/>
        <v>0</v>
      </c>
      <c r="BY168" s="118">
        <f t="shared" si="108"/>
        <v>0</v>
      </c>
    </row>
    <row r="169" spans="1:77" ht="20.75" customHeight="1" x14ac:dyDescent="0.2">
      <c r="A169" s="74" t="s">
        <v>239</v>
      </c>
      <c r="B169" s="120" t="b">
        <v>0</v>
      </c>
      <c r="C169" s="75"/>
      <c r="D169" s="159">
        <f t="shared" si="105"/>
        <v>0</v>
      </c>
      <c r="E169" s="96"/>
      <c r="F169" s="76"/>
      <c r="G169" s="77"/>
      <c r="H169" s="77"/>
      <c r="I169" s="39">
        <f t="shared" si="106"/>
        <v>0</v>
      </c>
      <c r="J169" s="98">
        <f>IF($F169=0,0,IF($B169=FALSE,ROUND($F169/$I169,4),
IF(AND($B169=TRUE,C169=0,ROUND($F169/$I169,4)&gt;=0.4),MIN(1,ROUND(($F169/$I169)*'FEDERAL RATES (HIDDEN)'!$C$2,4)),
IF(AND($B169=TRUE,C169=0,ROUND($F169/$I169,4)&lt;0.4),ROUND($F169/$I169,4),
IF(ROUND((SUMIFS($F:$F,$B:$B,TRUE,$C:$C,$C169)/SUMIFS($I:$I,$B:$B,TRUE,$C:$C,$C169)),4)&gt;=0.4,
MIN(1,ROUND((SUMIFS($F:$F,$B:$B,TRUE,$C:$C,$C169)/SUMIFS($I:$I,$B:$B,TRUE,$C:$C,$C169))*'FEDERAL RATES (HIDDEN)'!$C$2,4)),
ROUND((SUMIFS($F:$F,$B:$B,TRUE,$C:$C,$C169)/SUMIFS($I:$I,$B:$B,TRUE,$C:$C,$C169)),4))))))</f>
        <v>0</v>
      </c>
      <c r="K169" s="89">
        <f t="shared" si="76"/>
        <v>0</v>
      </c>
      <c r="L169" s="99">
        <f t="shared" si="77"/>
        <v>0</v>
      </c>
      <c r="M169" s="68">
        <v>1</v>
      </c>
      <c r="N169" s="87">
        <f t="shared" si="109"/>
        <v>0</v>
      </c>
      <c r="O169" s="68"/>
      <c r="P169" s="38">
        <f t="shared" si="78"/>
        <v>0</v>
      </c>
      <c r="Q169" s="38">
        <f t="shared" si="79"/>
        <v>0</v>
      </c>
      <c r="R169" s="38">
        <f t="shared" si="80"/>
        <v>0</v>
      </c>
      <c r="S169" s="87">
        <f t="shared" si="81"/>
        <v>0</v>
      </c>
      <c r="T169" s="69"/>
      <c r="U169" s="38">
        <f t="shared" si="82"/>
        <v>0</v>
      </c>
      <c r="V169" s="38">
        <f t="shared" si="83"/>
        <v>0</v>
      </c>
      <c r="W169" s="38">
        <f t="shared" si="84"/>
        <v>0</v>
      </c>
      <c r="X169" s="87">
        <f t="shared" si="85"/>
        <v>0</v>
      </c>
      <c r="Y169" s="69"/>
      <c r="Z169" s="38">
        <f t="shared" si="86"/>
        <v>0</v>
      </c>
      <c r="AA169" s="38">
        <f t="shared" si="87"/>
        <v>0</v>
      </c>
      <c r="AB169" s="38">
        <f t="shared" si="88"/>
        <v>0</v>
      </c>
      <c r="AC169" s="87">
        <f t="shared" si="89"/>
        <v>0</v>
      </c>
      <c r="AD169" s="69"/>
      <c r="AE169" s="38">
        <f t="shared" si="90"/>
        <v>0</v>
      </c>
      <c r="AF169" s="38">
        <f t="shared" si="91"/>
        <v>0</v>
      </c>
      <c r="AG169" s="38">
        <f t="shared" si="92"/>
        <v>0</v>
      </c>
      <c r="AH169" s="87">
        <f t="shared" si="93"/>
        <v>0</v>
      </c>
      <c r="AI169" s="69"/>
      <c r="AJ169" s="39">
        <f t="shared" si="94"/>
        <v>0</v>
      </c>
      <c r="AK169" s="106"/>
      <c r="AL169" s="91"/>
      <c r="AM169" s="107"/>
      <c r="AN169" s="106"/>
      <c r="AO169" s="91"/>
      <c r="AP169" s="107"/>
      <c r="AQ169" s="106"/>
      <c r="AR169" s="91"/>
      <c r="AS169" s="107"/>
      <c r="AT169" s="106"/>
      <c r="AU169" s="91"/>
      <c r="AV169" s="107"/>
      <c r="AW169" s="106"/>
      <c r="AX169" s="107"/>
      <c r="AY169" s="106"/>
      <c r="AZ169" s="107"/>
      <c r="BA169" s="108"/>
      <c r="BB169" s="106"/>
      <c r="BC169" s="91"/>
      <c r="BD169" s="91"/>
      <c r="BE169" s="91"/>
      <c r="BF169" s="107"/>
      <c r="BG169" s="70"/>
      <c r="BH169" s="61"/>
      <c r="BI169" s="38">
        <f xml:space="preserve">
(P169*(2/3))+
(X169*(1/3))+
(AC169)+
(AH169)+
((AJ169)/(AZ169+'FEDERAL RATES (HIDDEN)'!$C$20))</f>
        <v>0</v>
      </c>
      <c r="BJ169" s="65"/>
      <c r="BK169" s="63">
        <f t="shared" si="107"/>
        <v>0</v>
      </c>
      <c r="BL169" s="88" t="str">
        <f>IF(AND(BH169="CONVENTIONAL",$BI169&gt;='MPLH COMPS'!$B$3,$BI169&lt;='MPLH COMPS'!$C$3),'MPLH COMPS'!$D$3&amp;" - "&amp;'MPLH COMPS'!$E$3,
IF(AND(BH169="CONVENTIONAL",$BI169&gt;='MPLH COMPS'!$B$4,$BI169&lt;='MPLH COMPS'!$C$4),'MPLH COMPS'!$D$4&amp;" - "&amp;'MPLH COMPS'!$E$4,
IF(AND(BH169="CONVENTIONAL",$BI169&gt;='MPLH COMPS'!$B$5,$BI169&lt;='MPLH COMPS'!$C$5),'MPLH COMPS'!$D$5&amp;" - "&amp;'MPLH COMPS'!$E$5,
IF(AND(BH169="CONVENTIONAL",$BI169&gt;='MPLH COMPS'!$B$6,$BI169&lt;='MPLH COMPS'!$C$6),'MPLH COMPS'!$D$6&amp;" - "&amp;'MPLH COMPS'!$E$6,
IF(AND(BH169="CONVENTIONAL",$BI169&gt;='MPLH COMPS'!$B$7,$BI169&lt;='MPLH COMPS'!$C$7),'MPLH COMPS'!$D$7&amp;" - "&amp;'MPLH COMPS'!$E$7,
IF(AND(BH169="CONVENTIONAL",$BI169&gt;='MPLH COMPS'!$B$8,$BI169&lt;='MPLH COMPS'!$C$8),'MPLH COMPS'!$D$8&amp;" - "&amp;'MPLH COMPS'!$E$8,
IF(AND(BH169="CONVENTIONAL",$BI169&gt;='MPLH COMPS'!$B$9,$BI169&lt;='MPLH COMPS'!$C$9),'MPLH COMPS'!$D$9&amp;" - "&amp;'MPLH COMPS'!$E$9,
IF(AND(BH169="CONVENTIONAL",$BI169&gt;='MPLH COMPS'!$B$10,$BI169&lt;='MPLH COMPS'!$C$10),'MPLH COMPS'!$D$10&amp;" - "&amp;'MPLH COMPS'!$E$10,
IF(AND(BH169="CONVENTIONAL",$BI169&gt;='MPLH COMPS'!$B$11,$BI169&lt;='MPLH COMPS'!$C$11),'MPLH COMPS'!$D$11&amp;" - "&amp;'MPLH COMPS'!$E$11,
IF(AND(BH169="CONVENTIONAL",$BI169&gt;='MPLH COMPS'!$B$12,$BI169&lt;='MPLH COMPS'!$C$12),'MPLH COMPS'!$D$12&amp;" - "&amp;'MPLH COMPS'!$E$12,
IF(AND(BH169="CONVENTIONAL",$BI169&gt;='MPLH COMPS'!$B$13,$BI169&lt;='MPLH COMPS'!$C$13),'MPLH COMPS'!$D$13&amp;" - "&amp;'MPLH COMPS'!$E$13,
IF(AND(BH169="CONVENIENCE",$BI169&gt;='MPLH COMPS'!$B$3,$BI169&lt;='MPLH COMPS'!$C$3),'MPLH COMPS'!$F$3&amp;" - "&amp;'MPLH COMPS'!$G$3,
IF(AND(BH169="CONVENIENCE",$BI169&gt;='MPLH COMPS'!$B$4,$BI169&lt;='MPLH COMPS'!$C$4),'MPLH COMPS'!$F$4&amp;" - "&amp;'MPLH COMPS'!$G$4,
IF(AND(BH169="CONVENIENCE",$BI169&gt;='MPLH COMPS'!$B$5,$BI169&lt;='MPLH COMPS'!$C$5),'MPLH COMPS'!$F$5&amp;" - "&amp;'MPLH COMPS'!$G$5,
IF(AND(BH169="CONVENIENCE",$BI169&gt;='MPLH COMPS'!$B$6,$BI169&lt;='MPLH COMPS'!$C$6),'MPLH COMPS'!$F$6&amp;" - "&amp;'MPLH COMPS'!$G$6,
IF(AND(BH169="CONVENIENCE",$BI169&gt;='MPLH COMPS'!$B$7,$BI169&lt;='MPLH COMPS'!$C$7),'MPLH COMPS'!$F$7&amp;" - "&amp;'MPLH COMPS'!$G$7,
IF(AND(BH169="CONVENIENCE",$BI169&gt;='MPLH COMPS'!$B$8,$BI169&lt;='MPLH COMPS'!$C$8),'MPLH COMPS'!$F$8&amp;" - "&amp;'MPLH COMPS'!$G$8,
IF(AND(BH169="CONVENIENCE",$BI169&gt;='MPLH COMPS'!$B$9,$BI169&lt;='MPLH COMPS'!$C$9),'MPLH COMPS'!$F$9&amp;" - "&amp;'MPLH COMPS'!$G$9,
IF(AND(BH169="CONVENIENCE",$BI169&gt;='MPLH COMPS'!$B$10,$BI169&lt;='MPLH COMPS'!$C$10),'MPLH COMPS'!$F$10&amp;" - "&amp;'MPLH COMPS'!$G$10,
IF(AND(BH169="CONVENIENCE",$BI169&gt;='MPLH COMPS'!$B$11,$BI169&lt;='MPLH COMPS'!$C$11),'MPLH COMPS'!$F$11&amp;" - "&amp;'MPLH COMPS'!$G$11,
IF(AND(BH169="CONVENIENCE",$BI169&gt;='MPLH COMPS'!$B$12,$BI169&lt;='MPLH COMPS'!$C$12),'MPLH COMPS'!$F$12&amp;" - "&amp;'MPLH COMPS'!$G$12,
IF(AND(BH169="CONVENIENCE",$BI169&gt;='MPLH COMPS'!$B$13,$BI169&lt;='MPLH COMPS'!$C$13),'MPLH COMPS'!$F$13&amp;" - "&amp;'MPLH COMPS'!$G$13,
""))))))))))))))))))))))</f>
        <v/>
      </c>
      <c r="BM169" s="31"/>
      <c r="BN169" s="113"/>
      <c r="BO169" s="115">
        <f t="shared" si="95"/>
        <v>0</v>
      </c>
      <c r="BP169" s="117">
        <f t="shared" si="96"/>
        <v>0</v>
      </c>
      <c r="BQ169" s="117">
        <f t="shared" si="97"/>
        <v>0</v>
      </c>
      <c r="BR169" s="116">
        <f t="shared" si="98"/>
        <v>0</v>
      </c>
      <c r="BS169" s="115">
        <f t="shared" si="99"/>
        <v>0</v>
      </c>
      <c r="BT169" s="117">
        <f t="shared" si="100"/>
        <v>0</v>
      </c>
      <c r="BU169" s="116">
        <f t="shared" si="101"/>
        <v>0</v>
      </c>
      <c r="BV169" s="115">
        <f t="shared" si="102"/>
        <v>0</v>
      </c>
      <c r="BW169" s="117">
        <f t="shared" si="103"/>
        <v>0</v>
      </c>
      <c r="BX169" s="116">
        <f t="shared" si="104"/>
        <v>0</v>
      </c>
      <c r="BY169" s="118">
        <f t="shared" si="108"/>
        <v>0</v>
      </c>
    </row>
    <row r="170" spans="1:77" ht="20.75" customHeight="1" x14ac:dyDescent="0.2">
      <c r="A170" s="74" t="s">
        <v>240</v>
      </c>
      <c r="B170" s="120" t="b">
        <v>0</v>
      </c>
      <c r="C170" s="75"/>
      <c r="D170" s="159">
        <f t="shared" si="105"/>
        <v>0</v>
      </c>
      <c r="E170" s="96"/>
      <c r="F170" s="76"/>
      <c r="G170" s="77"/>
      <c r="H170" s="77"/>
      <c r="I170" s="39">
        <f t="shared" si="106"/>
        <v>0</v>
      </c>
      <c r="J170" s="98">
        <f>IF($F170=0,0,IF($B170=FALSE,ROUND($F170/$I170,4),
IF(AND($B170=TRUE,C170=0,ROUND($F170/$I170,4)&gt;=0.4),MIN(1,ROUND(($F170/$I170)*'FEDERAL RATES (HIDDEN)'!$C$2,4)),
IF(AND($B170=TRUE,C170=0,ROUND($F170/$I170,4)&lt;0.4),ROUND($F170/$I170,4),
IF(ROUND((SUMIFS($F:$F,$B:$B,TRUE,$C:$C,$C170)/SUMIFS($I:$I,$B:$B,TRUE,$C:$C,$C170)),4)&gt;=0.4,
MIN(1,ROUND((SUMIFS($F:$F,$B:$B,TRUE,$C:$C,$C170)/SUMIFS($I:$I,$B:$B,TRUE,$C:$C,$C170))*'FEDERAL RATES (HIDDEN)'!$C$2,4)),
ROUND((SUMIFS($F:$F,$B:$B,TRUE,$C:$C,$C170)/SUMIFS($I:$I,$B:$B,TRUE,$C:$C,$C170)),4))))))</f>
        <v>0</v>
      </c>
      <c r="K170" s="89">
        <f t="shared" si="76"/>
        <v>0</v>
      </c>
      <c r="L170" s="99">
        <f t="shared" si="77"/>
        <v>0</v>
      </c>
      <c r="M170" s="68">
        <v>1</v>
      </c>
      <c r="N170" s="87">
        <f t="shared" si="109"/>
        <v>0</v>
      </c>
      <c r="O170" s="68"/>
      <c r="P170" s="38">
        <f t="shared" si="78"/>
        <v>0</v>
      </c>
      <c r="Q170" s="38">
        <f t="shared" si="79"/>
        <v>0</v>
      </c>
      <c r="R170" s="38">
        <f t="shared" si="80"/>
        <v>0</v>
      </c>
      <c r="S170" s="87">
        <f t="shared" si="81"/>
        <v>0</v>
      </c>
      <c r="T170" s="69"/>
      <c r="U170" s="38">
        <f t="shared" si="82"/>
        <v>0</v>
      </c>
      <c r="V170" s="38">
        <f t="shared" si="83"/>
        <v>0</v>
      </c>
      <c r="W170" s="38">
        <f t="shared" si="84"/>
        <v>0</v>
      </c>
      <c r="X170" s="87">
        <f t="shared" si="85"/>
        <v>0</v>
      </c>
      <c r="Y170" s="69"/>
      <c r="Z170" s="38">
        <f t="shared" si="86"/>
        <v>0</v>
      </c>
      <c r="AA170" s="38">
        <f t="shared" si="87"/>
        <v>0</v>
      </c>
      <c r="AB170" s="38">
        <f t="shared" si="88"/>
        <v>0</v>
      </c>
      <c r="AC170" s="87">
        <f t="shared" si="89"/>
        <v>0</v>
      </c>
      <c r="AD170" s="69"/>
      <c r="AE170" s="38">
        <f t="shared" si="90"/>
        <v>0</v>
      </c>
      <c r="AF170" s="38">
        <f t="shared" si="91"/>
        <v>0</v>
      </c>
      <c r="AG170" s="38">
        <f t="shared" si="92"/>
        <v>0</v>
      </c>
      <c r="AH170" s="87">
        <f t="shared" si="93"/>
        <v>0</v>
      </c>
      <c r="AI170" s="69"/>
      <c r="AJ170" s="39">
        <f t="shared" si="94"/>
        <v>0</v>
      </c>
      <c r="AK170" s="106"/>
      <c r="AL170" s="91"/>
      <c r="AM170" s="107"/>
      <c r="AN170" s="106"/>
      <c r="AO170" s="91"/>
      <c r="AP170" s="107"/>
      <c r="AQ170" s="106"/>
      <c r="AR170" s="91"/>
      <c r="AS170" s="107"/>
      <c r="AT170" s="106"/>
      <c r="AU170" s="91"/>
      <c r="AV170" s="107"/>
      <c r="AW170" s="106"/>
      <c r="AX170" s="107"/>
      <c r="AY170" s="106"/>
      <c r="AZ170" s="107"/>
      <c r="BA170" s="108"/>
      <c r="BB170" s="106"/>
      <c r="BC170" s="91"/>
      <c r="BD170" s="91"/>
      <c r="BE170" s="91"/>
      <c r="BF170" s="107"/>
      <c r="BG170" s="70"/>
      <c r="BH170" s="61"/>
      <c r="BI170" s="38">
        <f xml:space="preserve">
(P170*(2/3))+
(X170*(1/3))+
(AC170)+
(AH170)+
((AJ170)/(AZ170+'FEDERAL RATES (HIDDEN)'!$C$20))</f>
        <v>0</v>
      </c>
      <c r="BJ170" s="65"/>
      <c r="BK170" s="63">
        <f t="shared" si="107"/>
        <v>0</v>
      </c>
      <c r="BL170" s="88" t="str">
        <f>IF(AND(BH170="CONVENTIONAL",$BI170&gt;='MPLH COMPS'!$B$3,$BI170&lt;='MPLH COMPS'!$C$3),'MPLH COMPS'!$D$3&amp;" - "&amp;'MPLH COMPS'!$E$3,
IF(AND(BH170="CONVENTIONAL",$BI170&gt;='MPLH COMPS'!$B$4,$BI170&lt;='MPLH COMPS'!$C$4),'MPLH COMPS'!$D$4&amp;" - "&amp;'MPLH COMPS'!$E$4,
IF(AND(BH170="CONVENTIONAL",$BI170&gt;='MPLH COMPS'!$B$5,$BI170&lt;='MPLH COMPS'!$C$5),'MPLH COMPS'!$D$5&amp;" - "&amp;'MPLH COMPS'!$E$5,
IF(AND(BH170="CONVENTIONAL",$BI170&gt;='MPLH COMPS'!$B$6,$BI170&lt;='MPLH COMPS'!$C$6),'MPLH COMPS'!$D$6&amp;" - "&amp;'MPLH COMPS'!$E$6,
IF(AND(BH170="CONVENTIONAL",$BI170&gt;='MPLH COMPS'!$B$7,$BI170&lt;='MPLH COMPS'!$C$7),'MPLH COMPS'!$D$7&amp;" - "&amp;'MPLH COMPS'!$E$7,
IF(AND(BH170="CONVENTIONAL",$BI170&gt;='MPLH COMPS'!$B$8,$BI170&lt;='MPLH COMPS'!$C$8),'MPLH COMPS'!$D$8&amp;" - "&amp;'MPLH COMPS'!$E$8,
IF(AND(BH170="CONVENTIONAL",$BI170&gt;='MPLH COMPS'!$B$9,$BI170&lt;='MPLH COMPS'!$C$9),'MPLH COMPS'!$D$9&amp;" - "&amp;'MPLH COMPS'!$E$9,
IF(AND(BH170="CONVENTIONAL",$BI170&gt;='MPLH COMPS'!$B$10,$BI170&lt;='MPLH COMPS'!$C$10),'MPLH COMPS'!$D$10&amp;" - "&amp;'MPLH COMPS'!$E$10,
IF(AND(BH170="CONVENTIONAL",$BI170&gt;='MPLH COMPS'!$B$11,$BI170&lt;='MPLH COMPS'!$C$11),'MPLH COMPS'!$D$11&amp;" - "&amp;'MPLH COMPS'!$E$11,
IF(AND(BH170="CONVENTIONAL",$BI170&gt;='MPLH COMPS'!$B$12,$BI170&lt;='MPLH COMPS'!$C$12),'MPLH COMPS'!$D$12&amp;" - "&amp;'MPLH COMPS'!$E$12,
IF(AND(BH170="CONVENTIONAL",$BI170&gt;='MPLH COMPS'!$B$13,$BI170&lt;='MPLH COMPS'!$C$13),'MPLH COMPS'!$D$13&amp;" - "&amp;'MPLH COMPS'!$E$13,
IF(AND(BH170="CONVENIENCE",$BI170&gt;='MPLH COMPS'!$B$3,$BI170&lt;='MPLH COMPS'!$C$3),'MPLH COMPS'!$F$3&amp;" - "&amp;'MPLH COMPS'!$G$3,
IF(AND(BH170="CONVENIENCE",$BI170&gt;='MPLH COMPS'!$B$4,$BI170&lt;='MPLH COMPS'!$C$4),'MPLH COMPS'!$F$4&amp;" - "&amp;'MPLH COMPS'!$G$4,
IF(AND(BH170="CONVENIENCE",$BI170&gt;='MPLH COMPS'!$B$5,$BI170&lt;='MPLH COMPS'!$C$5),'MPLH COMPS'!$F$5&amp;" - "&amp;'MPLH COMPS'!$G$5,
IF(AND(BH170="CONVENIENCE",$BI170&gt;='MPLH COMPS'!$B$6,$BI170&lt;='MPLH COMPS'!$C$6),'MPLH COMPS'!$F$6&amp;" - "&amp;'MPLH COMPS'!$G$6,
IF(AND(BH170="CONVENIENCE",$BI170&gt;='MPLH COMPS'!$B$7,$BI170&lt;='MPLH COMPS'!$C$7),'MPLH COMPS'!$F$7&amp;" - "&amp;'MPLH COMPS'!$G$7,
IF(AND(BH170="CONVENIENCE",$BI170&gt;='MPLH COMPS'!$B$8,$BI170&lt;='MPLH COMPS'!$C$8),'MPLH COMPS'!$F$8&amp;" - "&amp;'MPLH COMPS'!$G$8,
IF(AND(BH170="CONVENIENCE",$BI170&gt;='MPLH COMPS'!$B$9,$BI170&lt;='MPLH COMPS'!$C$9),'MPLH COMPS'!$F$9&amp;" - "&amp;'MPLH COMPS'!$G$9,
IF(AND(BH170="CONVENIENCE",$BI170&gt;='MPLH COMPS'!$B$10,$BI170&lt;='MPLH COMPS'!$C$10),'MPLH COMPS'!$F$10&amp;" - "&amp;'MPLH COMPS'!$G$10,
IF(AND(BH170="CONVENIENCE",$BI170&gt;='MPLH COMPS'!$B$11,$BI170&lt;='MPLH COMPS'!$C$11),'MPLH COMPS'!$F$11&amp;" - "&amp;'MPLH COMPS'!$G$11,
IF(AND(BH170="CONVENIENCE",$BI170&gt;='MPLH COMPS'!$B$12,$BI170&lt;='MPLH COMPS'!$C$12),'MPLH COMPS'!$F$12&amp;" - "&amp;'MPLH COMPS'!$G$12,
IF(AND(BH170="CONVENIENCE",$BI170&gt;='MPLH COMPS'!$B$13,$BI170&lt;='MPLH COMPS'!$C$13),'MPLH COMPS'!$F$13&amp;" - "&amp;'MPLH COMPS'!$G$13,
""))))))))))))))))))))))</f>
        <v/>
      </c>
      <c r="BM170" s="31"/>
      <c r="BN170" s="113"/>
      <c r="BO170" s="115">
        <f t="shared" si="95"/>
        <v>0</v>
      </c>
      <c r="BP170" s="117">
        <f t="shared" si="96"/>
        <v>0</v>
      </c>
      <c r="BQ170" s="117">
        <f t="shared" si="97"/>
        <v>0</v>
      </c>
      <c r="BR170" s="116">
        <f t="shared" si="98"/>
        <v>0</v>
      </c>
      <c r="BS170" s="115">
        <f t="shared" si="99"/>
        <v>0</v>
      </c>
      <c r="BT170" s="117">
        <f t="shared" si="100"/>
        <v>0</v>
      </c>
      <c r="BU170" s="116">
        <f t="shared" si="101"/>
        <v>0</v>
      </c>
      <c r="BV170" s="115">
        <f t="shared" si="102"/>
        <v>0</v>
      </c>
      <c r="BW170" s="117">
        <f t="shared" si="103"/>
        <v>0</v>
      </c>
      <c r="BX170" s="116">
        <f t="shared" si="104"/>
        <v>0</v>
      </c>
      <c r="BY170" s="118">
        <f t="shared" si="108"/>
        <v>0</v>
      </c>
    </row>
    <row r="171" spans="1:77" ht="20.75" customHeight="1" x14ac:dyDescent="0.2">
      <c r="A171" s="74" t="s">
        <v>241</v>
      </c>
      <c r="B171" s="120" t="b">
        <v>0</v>
      </c>
      <c r="C171" s="75"/>
      <c r="D171" s="159">
        <f t="shared" si="105"/>
        <v>0</v>
      </c>
      <c r="E171" s="96"/>
      <c r="F171" s="76"/>
      <c r="G171" s="77"/>
      <c r="H171" s="77"/>
      <c r="I171" s="39">
        <f t="shared" si="106"/>
        <v>0</v>
      </c>
      <c r="J171" s="98">
        <f>IF($F171=0,0,IF($B171=FALSE,ROUND($F171/$I171,4),
IF(AND($B171=TRUE,C171=0,ROUND($F171/$I171,4)&gt;=0.4),MIN(1,ROUND(($F171/$I171)*'FEDERAL RATES (HIDDEN)'!$C$2,4)),
IF(AND($B171=TRUE,C171=0,ROUND($F171/$I171,4)&lt;0.4),ROUND($F171/$I171,4),
IF(ROUND((SUMIFS($F:$F,$B:$B,TRUE,$C:$C,$C171)/SUMIFS($I:$I,$B:$B,TRUE,$C:$C,$C171)),4)&gt;=0.4,
MIN(1,ROUND((SUMIFS($F:$F,$B:$B,TRUE,$C:$C,$C171)/SUMIFS($I:$I,$B:$B,TRUE,$C:$C,$C171))*'FEDERAL RATES (HIDDEN)'!$C$2,4)),
ROUND((SUMIFS($F:$F,$B:$B,TRUE,$C:$C,$C171)/SUMIFS($I:$I,$B:$B,TRUE,$C:$C,$C171)),4))))))</f>
        <v>0</v>
      </c>
      <c r="K171" s="89">
        <f t="shared" si="76"/>
        <v>0</v>
      </c>
      <c r="L171" s="99">
        <f t="shared" si="77"/>
        <v>0</v>
      </c>
      <c r="M171" s="68">
        <v>1</v>
      </c>
      <c r="N171" s="87">
        <f t="shared" si="109"/>
        <v>0</v>
      </c>
      <c r="O171" s="68"/>
      <c r="P171" s="38">
        <f t="shared" si="78"/>
        <v>0</v>
      </c>
      <c r="Q171" s="38">
        <f t="shared" si="79"/>
        <v>0</v>
      </c>
      <c r="R171" s="38">
        <f t="shared" si="80"/>
        <v>0</v>
      </c>
      <c r="S171" s="87">
        <f t="shared" si="81"/>
        <v>0</v>
      </c>
      <c r="T171" s="69"/>
      <c r="U171" s="38">
        <f t="shared" si="82"/>
        <v>0</v>
      </c>
      <c r="V171" s="38">
        <f t="shared" si="83"/>
        <v>0</v>
      </c>
      <c r="W171" s="38">
        <f t="shared" si="84"/>
        <v>0</v>
      </c>
      <c r="X171" s="87">
        <f t="shared" si="85"/>
        <v>0</v>
      </c>
      <c r="Y171" s="69"/>
      <c r="Z171" s="38">
        <f t="shared" si="86"/>
        <v>0</v>
      </c>
      <c r="AA171" s="38">
        <f t="shared" si="87"/>
        <v>0</v>
      </c>
      <c r="AB171" s="38">
        <f t="shared" si="88"/>
        <v>0</v>
      </c>
      <c r="AC171" s="87">
        <f t="shared" si="89"/>
        <v>0</v>
      </c>
      <c r="AD171" s="69"/>
      <c r="AE171" s="38">
        <f t="shared" si="90"/>
        <v>0</v>
      </c>
      <c r="AF171" s="38">
        <f t="shared" si="91"/>
        <v>0</v>
      </c>
      <c r="AG171" s="38">
        <f t="shared" si="92"/>
        <v>0</v>
      </c>
      <c r="AH171" s="87">
        <f t="shared" si="93"/>
        <v>0</v>
      </c>
      <c r="AI171" s="69"/>
      <c r="AJ171" s="39">
        <f t="shared" si="94"/>
        <v>0</v>
      </c>
      <c r="AK171" s="106"/>
      <c r="AL171" s="91"/>
      <c r="AM171" s="107"/>
      <c r="AN171" s="106"/>
      <c r="AO171" s="91"/>
      <c r="AP171" s="107"/>
      <c r="AQ171" s="106"/>
      <c r="AR171" s="91"/>
      <c r="AS171" s="107"/>
      <c r="AT171" s="106"/>
      <c r="AU171" s="91"/>
      <c r="AV171" s="107"/>
      <c r="AW171" s="106"/>
      <c r="AX171" s="107"/>
      <c r="AY171" s="106"/>
      <c r="AZ171" s="107"/>
      <c r="BA171" s="108"/>
      <c r="BB171" s="106"/>
      <c r="BC171" s="91"/>
      <c r="BD171" s="91"/>
      <c r="BE171" s="91"/>
      <c r="BF171" s="107"/>
      <c r="BG171" s="70"/>
      <c r="BH171" s="61"/>
      <c r="BI171" s="38">
        <f xml:space="preserve">
(P171*(2/3))+
(X171*(1/3))+
(AC171)+
(AH171)+
((AJ171)/(AZ171+'FEDERAL RATES (HIDDEN)'!$C$20))</f>
        <v>0</v>
      </c>
      <c r="BJ171" s="65"/>
      <c r="BK171" s="63">
        <f t="shared" si="107"/>
        <v>0</v>
      </c>
      <c r="BL171" s="88" t="str">
        <f>IF(AND(BH171="CONVENTIONAL",$BI171&gt;='MPLH COMPS'!$B$3,$BI171&lt;='MPLH COMPS'!$C$3),'MPLH COMPS'!$D$3&amp;" - "&amp;'MPLH COMPS'!$E$3,
IF(AND(BH171="CONVENTIONAL",$BI171&gt;='MPLH COMPS'!$B$4,$BI171&lt;='MPLH COMPS'!$C$4),'MPLH COMPS'!$D$4&amp;" - "&amp;'MPLH COMPS'!$E$4,
IF(AND(BH171="CONVENTIONAL",$BI171&gt;='MPLH COMPS'!$B$5,$BI171&lt;='MPLH COMPS'!$C$5),'MPLH COMPS'!$D$5&amp;" - "&amp;'MPLH COMPS'!$E$5,
IF(AND(BH171="CONVENTIONAL",$BI171&gt;='MPLH COMPS'!$B$6,$BI171&lt;='MPLH COMPS'!$C$6),'MPLH COMPS'!$D$6&amp;" - "&amp;'MPLH COMPS'!$E$6,
IF(AND(BH171="CONVENTIONAL",$BI171&gt;='MPLH COMPS'!$B$7,$BI171&lt;='MPLH COMPS'!$C$7),'MPLH COMPS'!$D$7&amp;" - "&amp;'MPLH COMPS'!$E$7,
IF(AND(BH171="CONVENTIONAL",$BI171&gt;='MPLH COMPS'!$B$8,$BI171&lt;='MPLH COMPS'!$C$8),'MPLH COMPS'!$D$8&amp;" - "&amp;'MPLH COMPS'!$E$8,
IF(AND(BH171="CONVENTIONAL",$BI171&gt;='MPLH COMPS'!$B$9,$BI171&lt;='MPLH COMPS'!$C$9),'MPLH COMPS'!$D$9&amp;" - "&amp;'MPLH COMPS'!$E$9,
IF(AND(BH171="CONVENTIONAL",$BI171&gt;='MPLH COMPS'!$B$10,$BI171&lt;='MPLH COMPS'!$C$10),'MPLH COMPS'!$D$10&amp;" - "&amp;'MPLH COMPS'!$E$10,
IF(AND(BH171="CONVENTIONAL",$BI171&gt;='MPLH COMPS'!$B$11,$BI171&lt;='MPLH COMPS'!$C$11),'MPLH COMPS'!$D$11&amp;" - "&amp;'MPLH COMPS'!$E$11,
IF(AND(BH171="CONVENTIONAL",$BI171&gt;='MPLH COMPS'!$B$12,$BI171&lt;='MPLH COMPS'!$C$12),'MPLH COMPS'!$D$12&amp;" - "&amp;'MPLH COMPS'!$E$12,
IF(AND(BH171="CONVENTIONAL",$BI171&gt;='MPLH COMPS'!$B$13,$BI171&lt;='MPLH COMPS'!$C$13),'MPLH COMPS'!$D$13&amp;" - "&amp;'MPLH COMPS'!$E$13,
IF(AND(BH171="CONVENIENCE",$BI171&gt;='MPLH COMPS'!$B$3,$BI171&lt;='MPLH COMPS'!$C$3),'MPLH COMPS'!$F$3&amp;" - "&amp;'MPLH COMPS'!$G$3,
IF(AND(BH171="CONVENIENCE",$BI171&gt;='MPLH COMPS'!$B$4,$BI171&lt;='MPLH COMPS'!$C$4),'MPLH COMPS'!$F$4&amp;" - "&amp;'MPLH COMPS'!$G$4,
IF(AND(BH171="CONVENIENCE",$BI171&gt;='MPLH COMPS'!$B$5,$BI171&lt;='MPLH COMPS'!$C$5),'MPLH COMPS'!$F$5&amp;" - "&amp;'MPLH COMPS'!$G$5,
IF(AND(BH171="CONVENIENCE",$BI171&gt;='MPLH COMPS'!$B$6,$BI171&lt;='MPLH COMPS'!$C$6),'MPLH COMPS'!$F$6&amp;" - "&amp;'MPLH COMPS'!$G$6,
IF(AND(BH171="CONVENIENCE",$BI171&gt;='MPLH COMPS'!$B$7,$BI171&lt;='MPLH COMPS'!$C$7),'MPLH COMPS'!$F$7&amp;" - "&amp;'MPLH COMPS'!$G$7,
IF(AND(BH171="CONVENIENCE",$BI171&gt;='MPLH COMPS'!$B$8,$BI171&lt;='MPLH COMPS'!$C$8),'MPLH COMPS'!$F$8&amp;" - "&amp;'MPLH COMPS'!$G$8,
IF(AND(BH171="CONVENIENCE",$BI171&gt;='MPLH COMPS'!$B$9,$BI171&lt;='MPLH COMPS'!$C$9),'MPLH COMPS'!$F$9&amp;" - "&amp;'MPLH COMPS'!$G$9,
IF(AND(BH171="CONVENIENCE",$BI171&gt;='MPLH COMPS'!$B$10,$BI171&lt;='MPLH COMPS'!$C$10),'MPLH COMPS'!$F$10&amp;" - "&amp;'MPLH COMPS'!$G$10,
IF(AND(BH171="CONVENIENCE",$BI171&gt;='MPLH COMPS'!$B$11,$BI171&lt;='MPLH COMPS'!$C$11),'MPLH COMPS'!$F$11&amp;" - "&amp;'MPLH COMPS'!$G$11,
IF(AND(BH171="CONVENIENCE",$BI171&gt;='MPLH COMPS'!$B$12,$BI171&lt;='MPLH COMPS'!$C$12),'MPLH COMPS'!$F$12&amp;" - "&amp;'MPLH COMPS'!$G$12,
IF(AND(BH171="CONVENIENCE",$BI171&gt;='MPLH COMPS'!$B$13,$BI171&lt;='MPLH COMPS'!$C$13),'MPLH COMPS'!$F$13&amp;" - "&amp;'MPLH COMPS'!$G$13,
""))))))))))))))))))))))</f>
        <v/>
      </c>
      <c r="BM171" s="31"/>
      <c r="BN171" s="113"/>
      <c r="BO171" s="115">
        <f t="shared" si="95"/>
        <v>0</v>
      </c>
      <c r="BP171" s="117">
        <f t="shared" si="96"/>
        <v>0</v>
      </c>
      <c r="BQ171" s="117">
        <f t="shared" si="97"/>
        <v>0</v>
      </c>
      <c r="BR171" s="116">
        <f t="shared" si="98"/>
        <v>0</v>
      </c>
      <c r="BS171" s="115">
        <f t="shared" si="99"/>
        <v>0</v>
      </c>
      <c r="BT171" s="117">
        <f t="shared" si="100"/>
        <v>0</v>
      </c>
      <c r="BU171" s="116">
        <f t="shared" si="101"/>
        <v>0</v>
      </c>
      <c r="BV171" s="115">
        <f t="shared" si="102"/>
        <v>0</v>
      </c>
      <c r="BW171" s="117">
        <f t="shared" si="103"/>
        <v>0</v>
      </c>
      <c r="BX171" s="116">
        <f t="shared" si="104"/>
        <v>0</v>
      </c>
      <c r="BY171" s="118">
        <f t="shared" si="108"/>
        <v>0</v>
      </c>
    </row>
    <row r="172" spans="1:77" ht="20.75" customHeight="1" x14ac:dyDescent="0.2">
      <c r="A172" s="74" t="s">
        <v>242</v>
      </c>
      <c r="B172" s="120" t="b">
        <v>0</v>
      </c>
      <c r="C172" s="75"/>
      <c r="D172" s="159">
        <f t="shared" si="105"/>
        <v>0</v>
      </c>
      <c r="E172" s="96"/>
      <c r="F172" s="76"/>
      <c r="G172" s="77"/>
      <c r="H172" s="77"/>
      <c r="I172" s="39">
        <f t="shared" si="106"/>
        <v>0</v>
      </c>
      <c r="J172" s="98">
        <f>IF($F172=0,0,IF($B172=FALSE,ROUND($F172/$I172,4),
IF(AND($B172=TRUE,C172=0,ROUND($F172/$I172,4)&gt;=0.4),MIN(1,ROUND(($F172/$I172)*'FEDERAL RATES (HIDDEN)'!$C$2,4)),
IF(AND($B172=TRUE,C172=0,ROUND($F172/$I172,4)&lt;0.4),ROUND($F172/$I172,4),
IF(ROUND((SUMIFS($F:$F,$B:$B,TRUE,$C:$C,$C172)/SUMIFS($I:$I,$B:$B,TRUE,$C:$C,$C172)),4)&gt;=0.4,
MIN(1,ROUND((SUMIFS($F:$F,$B:$B,TRUE,$C:$C,$C172)/SUMIFS($I:$I,$B:$B,TRUE,$C:$C,$C172))*'FEDERAL RATES (HIDDEN)'!$C$2,4)),
ROUND((SUMIFS($F:$F,$B:$B,TRUE,$C:$C,$C172)/SUMIFS($I:$I,$B:$B,TRUE,$C:$C,$C172)),4))))))</f>
        <v>0</v>
      </c>
      <c r="K172" s="89">
        <f t="shared" si="76"/>
        <v>0</v>
      </c>
      <c r="L172" s="99">
        <f t="shared" si="77"/>
        <v>0</v>
      </c>
      <c r="M172" s="68">
        <v>1</v>
      </c>
      <c r="N172" s="87">
        <f t="shared" si="109"/>
        <v>0</v>
      </c>
      <c r="O172" s="68"/>
      <c r="P172" s="38">
        <f t="shared" si="78"/>
        <v>0</v>
      </c>
      <c r="Q172" s="38">
        <f t="shared" si="79"/>
        <v>0</v>
      </c>
      <c r="R172" s="38">
        <f t="shared" si="80"/>
        <v>0</v>
      </c>
      <c r="S172" s="87">
        <f t="shared" si="81"/>
        <v>0</v>
      </c>
      <c r="T172" s="69"/>
      <c r="U172" s="38">
        <f t="shared" si="82"/>
        <v>0</v>
      </c>
      <c r="V172" s="38">
        <f t="shared" si="83"/>
        <v>0</v>
      </c>
      <c r="W172" s="38">
        <f t="shared" si="84"/>
        <v>0</v>
      </c>
      <c r="X172" s="87">
        <f t="shared" si="85"/>
        <v>0</v>
      </c>
      <c r="Y172" s="69"/>
      <c r="Z172" s="38">
        <f t="shared" si="86"/>
        <v>0</v>
      </c>
      <c r="AA172" s="38">
        <f t="shared" si="87"/>
        <v>0</v>
      </c>
      <c r="AB172" s="38">
        <f t="shared" si="88"/>
        <v>0</v>
      </c>
      <c r="AC172" s="87">
        <f t="shared" si="89"/>
        <v>0</v>
      </c>
      <c r="AD172" s="69"/>
      <c r="AE172" s="38">
        <f t="shared" si="90"/>
        <v>0</v>
      </c>
      <c r="AF172" s="38">
        <f t="shared" si="91"/>
        <v>0</v>
      </c>
      <c r="AG172" s="38">
        <f t="shared" si="92"/>
        <v>0</v>
      </c>
      <c r="AH172" s="87">
        <f t="shared" si="93"/>
        <v>0</v>
      </c>
      <c r="AI172" s="69"/>
      <c r="AJ172" s="39">
        <f t="shared" si="94"/>
        <v>0</v>
      </c>
      <c r="AK172" s="106"/>
      <c r="AL172" s="91"/>
      <c r="AM172" s="107"/>
      <c r="AN172" s="106"/>
      <c r="AO172" s="91"/>
      <c r="AP172" s="107"/>
      <c r="AQ172" s="106"/>
      <c r="AR172" s="91"/>
      <c r="AS172" s="107"/>
      <c r="AT172" s="106"/>
      <c r="AU172" s="91"/>
      <c r="AV172" s="107"/>
      <c r="AW172" s="106"/>
      <c r="AX172" s="107"/>
      <c r="AY172" s="106"/>
      <c r="AZ172" s="107"/>
      <c r="BA172" s="108"/>
      <c r="BB172" s="106"/>
      <c r="BC172" s="91"/>
      <c r="BD172" s="91"/>
      <c r="BE172" s="91"/>
      <c r="BF172" s="107"/>
      <c r="BG172" s="70"/>
      <c r="BH172" s="61"/>
      <c r="BI172" s="38">
        <f xml:space="preserve">
(P172*(2/3))+
(X172*(1/3))+
(AC172)+
(AH172)+
((AJ172)/(AZ172+'FEDERAL RATES (HIDDEN)'!$C$20))</f>
        <v>0</v>
      </c>
      <c r="BJ172" s="65"/>
      <c r="BK172" s="63">
        <f t="shared" si="107"/>
        <v>0</v>
      </c>
      <c r="BL172" s="88" t="str">
        <f>IF(AND(BH172="CONVENTIONAL",$BI172&gt;='MPLH COMPS'!$B$3,$BI172&lt;='MPLH COMPS'!$C$3),'MPLH COMPS'!$D$3&amp;" - "&amp;'MPLH COMPS'!$E$3,
IF(AND(BH172="CONVENTIONAL",$BI172&gt;='MPLH COMPS'!$B$4,$BI172&lt;='MPLH COMPS'!$C$4),'MPLH COMPS'!$D$4&amp;" - "&amp;'MPLH COMPS'!$E$4,
IF(AND(BH172="CONVENTIONAL",$BI172&gt;='MPLH COMPS'!$B$5,$BI172&lt;='MPLH COMPS'!$C$5),'MPLH COMPS'!$D$5&amp;" - "&amp;'MPLH COMPS'!$E$5,
IF(AND(BH172="CONVENTIONAL",$BI172&gt;='MPLH COMPS'!$B$6,$BI172&lt;='MPLH COMPS'!$C$6),'MPLH COMPS'!$D$6&amp;" - "&amp;'MPLH COMPS'!$E$6,
IF(AND(BH172="CONVENTIONAL",$BI172&gt;='MPLH COMPS'!$B$7,$BI172&lt;='MPLH COMPS'!$C$7),'MPLH COMPS'!$D$7&amp;" - "&amp;'MPLH COMPS'!$E$7,
IF(AND(BH172="CONVENTIONAL",$BI172&gt;='MPLH COMPS'!$B$8,$BI172&lt;='MPLH COMPS'!$C$8),'MPLH COMPS'!$D$8&amp;" - "&amp;'MPLH COMPS'!$E$8,
IF(AND(BH172="CONVENTIONAL",$BI172&gt;='MPLH COMPS'!$B$9,$BI172&lt;='MPLH COMPS'!$C$9),'MPLH COMPS'!$D$9&amp;" - "&amp;'MPLH COMPS'!$E$9,
IF(AND(BH172="CONVENTIONAL",$BI172&gt;='MPLH COMPS'!$B$10,$BI172&lt;='MPLH COMPS'!$C$10),'MPLH COMPS'!$D$10&amp;" - "&amp;'MPLH COMPS'!$E$10,
IF(AND(BH172="CONVENTIONAL",$BI172&gt;='MPLH COMPS'!$B$11,$BI172&lt;='MPLH COMPS'!$C$11),'MPLH COMPS'!$D$11&amp;" - "&amp;'MPLH COMPS'!$E$11,
IF(AND(BH172="CONVENTIONAL",$BI172&gt;='MPLH COMPS'!$B$12,$BI172&lt;='MPLH COMPS'!$C$12),'MPLH COMPS'!$D$12&amp;" - "&amp;'MPLH COMPS'!$E$12,
IF(AND(BH172="CONVENTIONAL",$BI172&gt;='MPLH COMPS'!$B$13,$BI172&lt;='MPLH COMPS'!$C$13),'MPLH COMPS'!$D$13&amp;" - "&amp;'MPLH COMPS'!$E$13,
IF(AND(BH172="CONVENIENCE",$BI172&gt;='MPLH COMPS'!$B$3,$BI172&lt;='MPLH COMPS'!$C$3),'MPLH COMPS'!$F$3&amp;" - "&amp;'MPLH COMPS'!$G$3,
IF(AND(BH172="CONVENIENCE",$BI172&gt;='MPLH COMPS'!$B$4,$BI172&lt;='MPLH COMPS'!$C$4),'MPLH COMPS'!$F$4&amp;" - "&amp;'MPLH COMPS'!$G$4,
IF(AND(BH172="CONVENIENCE",$BI172&gt;='MPLH COMPS'!$B$5,$BI172&lt;='MPLH COMPS'!$C$5),'MPLH COMPS'!$F$5&amp;" - "&amp;'MPLH COMPS'!$G$5,
IF(AND(BH172="CONVENIENCE",$BI172&gt;='MPLH COMPS'!$B$6,$BI172&lt;='MPLH COMPS'!$C$6),'MPLH COMPS'!$F$6&amp;" - "&amp;'MPLH COMPS'!$G$6,
IF(AND(BH172="CONVENIENCE",$BI172&gt;='MPLH COMPS'!$B$7,$BI172&lt;='MPLH COMPS'!$C$7),'MPLH COMPS'!$F$7&amp;" - "&amp;'MPLH COMPS'!$G$7,
IF(AND(BH172="CONVENIENCE",$BI172&gt;='MPLH COMPS'!$B$8,$BI172&lt;='MPLH COMPS'!$C$8),'MPLH COMPS'!$F$8&amp;" - "&amp;'MPLH COMPS'!$G$8,
IF(AND(BH172="CONVENIENCE",$BI172&gt;='MPLH COMPS'!$B$9,$BI172&lt;='MPLH COMPS'!$C$9),'MPLH COMPS'!$F$9&amp;" - "&amp;'MPLH COMPS'!$G$9,
IF(AND(BH172="CONVENIENCE",$BI172&gt;='MPLH COMPS'!$B$10,$BI172&lt;='MPLH COMPS'!$C$10),'MPLH COMPS'!$F$10&amp;" - "&amp;'MPLH COMPS'!$G$10,
IF(AND(BH172="CONVENIENCE",$BI172&gt;='MPLH COMPS'!$B$11,$BI172&lt;='MPLH COMPS'!$C$11),'MPLH COMPS'!$F$11&amp;" - "&amp;'MPLH COMPS'!$G$11,
IF(AND(BH172="CONVENIENCE",$BI172&gt;='MPLH COMPS'!$B$12,$BI172&lt;='MPLH COMPS'!$C$12),'MPLH COMPS'!$F$12&amp;" - "&amp;'MPLH COMPS'!$G$12,
IF(AND(BH172="CONVENIENCE",$BI172&gt;='MPLH COMPS'!$B$13,$BI172&lt;='MPLH COMPS'!$C$13),'MPLH COMPS'!$F$13&amp;" - "&amp;'MPLH COMPS'!$G$13,
""))))))))))))))))))))))</f>
        <v/>
      </c>
      <c r="BM172" s="31"/>
      <c r="BN172" s="113"/>
      <c r="BO172" s="115">
        <f t="shared" si="95"/>
        <v>0</v>
      </c>
      <c r="BP172" s="117">
        <f t="shared" si="96"/>
        <v>0</v>
      </c>
      <c r="BQ172" s="117">
        <f t="shared" si="97"/>
        <v>0</v>
      </c>
      <c r="BR172" s="116">
        <f t="shared" si="98"/>
        <v>0</v>
      </c>
      <c r="BS172" s="115">
        <f t="shared" si="99"/>
        <v>0</v>
      </c>
      <c r="BT172" s="117">
        <f t="shared" si="100"/>
        <v>0</v>
      </c>
      <c r="BU172" s="116">
        <f t="shared" si="101"/>
        <v>0</v>
      </c>
      <c r="BV172" s="115">
        <f t="shared" si="102"/>
        <v>0</v>
      </c>
      <c r="BW172" s="117">
        <f t="shared" si="103"/>
        <v>0</v>
      </c>
      <c r="BX172" s="116">
        <f t="shared" si="104"/>
        <v>0</v>
      </c>
      <c r="BY172" s="118">
        <f t="shared" si="108"/>
        <v>0</v>
      </c>
    </row>
    <row r="173" spans="1:77" ht="20.75" customHeight="1" x14ac:dyDescent="0.2">
      <c r="A173" s="74" t="s">
        <v>243</v>
      </c>
      <c r="B173" s="120" t="b">
        <v>0</v>
      </c>
      <c r="C173" s="75"/>
      <c r="D173" s="159">
        <f t="shared" si="105"/>
        <v>0</v>
      </c>
      <c r="E173" s="96"/>
      <c r="F173" s="76"/>
      <c r="G173" s="77"/>
      <c r="H173" s="77"/>
      <c r="I173" s="39">
        <f t="shared" si="106"/>
        <v>0</v>
      </c>
      <c r="J173" s="98">
        <f>IF($F173=0,0,IF($B173=FALSE,ROUND($F173/$I173,4),
IF(AND($B173=TRUE,C173=0,ROUND($F173/$I173,4)&gt;=0.4),MIN(1,ROUND(($F173/$I173)*'FEDERAL RATES (HIDDEN)'!$C$2,4)),
IF(AND($B173=TRUE,C173=0,ROUND($F173/$I173,4)&lt;0.4),ROUND($F173/$I173,4),
IF(ROUND((SUMIFS($F:$F,$B:$B,TRUE,$C:$C,$C173)/SUMIFS($I:$I,$B:$B,TRUE,$C:$C,$C173)),4)&gt;=0.4,
MIN(1,ROUND((SUMIFS($F:$F,$B:$B,TRUE,$C:$C,$C173)/SUMIFS($I:$I,$B:$B,TRUE,$C:$C,$C173))*'FEDERAL RATES (HIDDEN)'!$C$2,4)),
ROUND((SUMIFS($F:$F,$B:$B,TRUE,$C:$C,$C173)/SUMIFS($I:$I,$B:$B,TRUE,$C:$C,$C173)),4))))))</f>
        <v>0</v>
      </c>
      <c r="K173" s="89">
        <f t="shared" si="76"/>
        <v>0</v>
      </c>
      <c r="L173" s="99">
        <f t="shared" si="77"/>
        <v>0</v>
      </c>
      <c r="M173" s="68">
        <v>1</v>
      </c>
      <c r="N173" s="87">
        <f t="shared" si="109"/>
        <v>0</v>
      </c>
      <c r="O173" s="68"/>
      <c r="P173" s="38">
        <f t="shared" si="78"/>
        <v>0</v>
      </c>
      <c r="Q173" s="38">
        <f t="shared" si="79"/>
        <v>0</v>
      </c>
      <c r="R173" s="38">
        <f t="shared" si="80"/>
        <v>0</v>
      </c>
      <c r="S173" s="87">
        <f t="shared" si="81"/>
        <v>0</v>
      </c>
      <c r="T173" s="69"/>
      <c r="U173" s="38">
        <f t="shared" si="82"/>
        <v>0</v>
      </c>
      <c r="V173" s="38">
        <f t="shared" si="83"/>
        <v>0</v>
      </c>
      <c r="W173" s="38">
        <f t="shared" si="84"/>
        <v>0</v>
      </c>
      <c r="X173" s="87">
        <f t="shared" si="85"/>
        <v>0</v>
      </c>
      <c r="Y173" s="69"/>
      <c r="Z173" s="38">
        <f t="shared" si="86"/>
        <v>0</v>
      </c>
      <c r="AA173" s="38">
        <f t="shared" si="87"/>
        <v>0</v>
      </c>
      <c r="AB173" s="38">
        <f t="shared" si="88"/>
        <v>0</v>
      </c>
      <c r="AC173" s="87">
        <f t="shared" si="89"/>
        <v>0</v>
      </c>
      <c r="AD173" s="69"/>
      <c r="AE173" s="38">
        <f t="shared" si="90"/>
        <v>0</v>
      </c>
      <c r="AF173" s="38">
        <f t="shared" si="91"/>
        <v>0</v>
      </c>
      <c r="AG173" s="38">
        <f t="shared" si="92"/>
        <v>0</v>
      </c>
      <c r="AH173" s="87">
        <f t="shared" si="93"/>
        <v>0</v>
      </c>
      <c r="AI173" s="69"/>
      <c r="AJ173" s="39">
        <f t="shared" si="94"/>
        <v>0</v>
      </c>
      <c r="AK173" s="106"/>
      <c r="AL173" s="91"/>
      <c r="AM173" s="107"/>
      <c r="AN173" s="106"/>
      <c r="AO173" s="91"/>
      <c r="AP173" s="107"/>
      <c r="AQ173" s="106"/>
      <c r="AR173" s="91"/>
      <c r="AS173" s="107"/>
      <c r="AT173" s="106"/>
      <c r="AU173" s="91"/>
      <c r="AV173" s="107"/>
      <c r="AW173" s="106"/>
      <c r="AX173" s="107"/>
      <c r="AY173" s="106"/>
      <c r="AZ173" s="107"/>
      <c r="BA173" s="108"/>
      <c r="BB173" s="106"/>
      <c r="BC173" s="91"/>
      <c r="BD173" s="91"/>
      <c r="BE173" s="91"/>
      <c r="BF173" s="107"/>
      <c r="BG173" s="70"/>
      <c r="BH173" s="61"/>
      <c r="BI173" s="38">
        <f xml:space="preserve">
(P173*(2/3))+
(X173*(1/3))+
(AC173)+
(AH173)+
((AJ173)/(AZ173+'FEDERAL RATES (HIDDEN)'!$C$20))</f>
        <v>0</v>
      </c>
      <c r="BJ173" s="65"/>
      <c r="BK173" s="63">
        <f t="shared" si="107"/>
        <v>0</v>
      </c>
      <c r="BL173" s="88" t="str">
        <f>IF(AND(BH173="CONVENTIONAL",$BI173&gt;='MPLH COMPS'!$B$3,$BI173&lt;='MPLH COMPS'!$C$3),'MPLH COMPS'!$D$3&amp;" - "&amp;'MPLH COMPS'!$E$3,
IF(AND(BH173="CONVENTIONAL",$BI173&gt;='MPLH COMPS'!$B$4,$BI173&lt;='MPLH COMPS'!$C$4),'MPLH COMPS'!$D$4&amp;" - "&amp;'MPLH COMPS'!$E$4,
IF(AND(BH173="CONVENTIONAL",$BI173&gt;='MPLH COMPS'!$B$5,$BI173&lt;='MPLH COMPS'!$C$5),'MPLH COMPS'!$D$5&amp;" - "&amp;'MPLH COMPS'!$E$5,
IF(AND(BH173="CONVENTIONAL",$BI173&gt;='MPLH COMPS'!$B$6,$BI173&lt;='MPLH COMPS'!$C$6),'MPLH COMPS'!$D$6&amp;" - "&amp;'MPLH COMPS'!$E$6,
IF(AND(BH173="CONVENTIONAL",$BI173&gt;='MPLH COMPS'!$B$7,$BI173&lt;='MPLH COMPS'!$C$7),'MPLH COMPS'!$D$7&amp;" - "&amp;'MPLH COMPS'!$E$7,
IF(AND(BH173="CONVENTIONAL",$BI173&gt;='MPLH COMPS'!$B$8,$BI173&lt;='MPLH COMPS'!$C$8),'MPLH COMPS'!$D$8&amp;" - "&amp;'MPLH COMPS'!$E$8,
IF(AND(BH173="CONVENTIONAL",$BI173&gt;='MPLH COMPS'!$B$9,$BI173&lt;='MPLH COMPS'!$C$9),'MPLH COMPS'!$D$9&amp;" - "&amp;'MPLH COMPS'!$E$9,
IF(AND(BH173="CONVENTIONAL",$BI173&gt;='MPLH COMPS'!$B$10,$BI173&lt;='MPLH COMPS'!$C$10),'MPLH COMPS'!$D$10&amp;" - "&amp;'MPLH COMPS'!$E$10,
IF(AND(BH173="CONVENTIONAL",$BI173&gt;='MPLH COMPS'!$B$11,$BI173&lt;='MPLH COMPS'!$C$11),'MPLH COMPS'!$D$11&amp;" - "&amp;'MPLH COMPS'!$E$11,
IF(AND(BH173="CONVENTIONAL",$BI173&gt;='MPLH COMPS'!$B$12,$BI173&lt;='MPLH COMPS'!$C$12),'MPLH COMPS'!$D$12&amp;" - "&amp;'MPLH COMPS'!$E$12,
IF(AND(BH173="CONVENTIONAL",$BI173&gt;='MPLH COMPS'!$B$13,$BI173&lt;='MPLH COMPS'!$C$13),'MPLH COMPS'!$D$13&amp;" - "&amp;'MPLH COMPS'!$E$13,
IF(AND(BH173="CONVENIENCE",$BI173&gt;='MPLH COMPS'!$B$3,$BI173&lt;='MPLH COMPS'!$C$3),'MPLH COMPS'!$F$3&amp;" - "&amp;'MPLH COMPS'!$G$3,
IF(AND(BH173="CONVENIENCE",$BI173&gt;='MPLH COMPS'!$B$4,$BI173&lt;='MPLH COMPS'!$C$4),'MPLH COMPS'!$F$4&amp;" - "&amp;'MPLH COMPS'!$G$4,
IF(AND(BH173="CONVENIENCE",$BI173&gt;='MPLH COMPS'!$B$5,$BI173&lt;='MPLH COMPS'!$C$5),'MPLH COMPS'!$F$5&amp;" - "&amp;'MPLH COMPS'!$G$5,
IF(AND(BH173="CONVENIENCE",$BI173&gt;='MPLH COMPS'!$B$6,$BI173&lt;='MPLH COMPS'!$C$6),'MPLH COMPS'!$F$6&amp;" - "&amp;'MPLH COMPS'!$G$6,
IF(AND(BH173="CONVENIENCE",$BI173&gt;='MPLH COMPS'!$B$7,$BI173&lt;='MPLH COMPS'!$C$7),'MPLH COMPS'!$F$7&amp;" - "&amp;'MPLH COMPS'!$G$7,
IF(AND(BH173="CONVENIENCE",$BI173&gt;='MPLH COMPS'!$B$8,$BI173&lt;='MPLH COMPS'!$C$8),'MPLH COMPS'!$F$8&amp;" - "&amp;'MPLH COMPS'!$G$8,
IF(AND(BH173="CONVENIENCE",$BI173&gt;='MPLH COMPS'!$B$9,$BI173&lt;='MPLH COMPS'!$C$9),'MPLH COMPS'!$F$9&amp;" - "&amp;'MPLH COMPS'!$G$9,
IF(AND(BH173="CONVENIENCE",$BI173&gt;='MPLH COMPS'!$B$10,$BI173&lt;='MPLH COMPS'!$C$10),'MPLH COMPS'!$F$10&amp;" - "&amp;'MPLH COMPS'!$G$10,
IF(AND(BH173="CONVENIENCE",$BI173&gt;='MPLH COMPS'!$B$11,$BI173&lt;='MPLH COMPS'!$C$11),'MPLH COMPS'!$F$11&amp;" - "&amp;'MPLH COMPS'!$G$11,
IF(AND(BH173="CONVENIENCE",$BI173&gt;='MPLH COMPS'!$B$12,$BI173&lt;='MPLH COMPS'!$C$12),'MPLH COMPS'!$F$12&amp;" - "&amp;'MPLH COMPS'!$G$12,
IF(AND(BH173="CONVENIENCE",$BI173&gt;='MPLH COMPS'!$B$13,$BI173&lt;='MPLH COMPS'!$C$13),'MPLH COMPS'!$F$13&amp;" - "&amp;'MPLH COMPS'!$G$13,
""))))))))))))))))))))))</f>
        <v/>
      </c>
      <c r="BM173" s="31"/>
      <c r="BN173" s="113"/>
      <c r="BO173" s="115">
        <f t="shared" si="95"/>
        <v>0</v>
      </c>
      <c r="BP173" s="117">
        <f t="shared" si="96"/>
        <v>0</v>
      </c>
      <c r="BQ173" s="117">
        <f t="shared" si="97"/>
        <v>0</v>
      </c>
      <c r="BR173" s="116">
        <f t="shared" si="98"/>
        <v>0</v>
      </c>
      <c r="BS173" s="115">
        <f t="shared" si="99"/>
        <v>0</v>
      </c>
      <c r="BT173" s="117">
        <f t="shared" si="100"/>
        <v>0</v>
      </c>
      <c r="BU173" s="116">
        <f t="shared" si="101"/>
        <v>0</v>
      </c>
      <c r="BV173" s="115">
        <f t="shared" si="102"/>
        <v>0</v>
      </c>
      <c r="BW173" s="117">
        <f t="shared" si="103"/>
        <v>0</v>
      </c>
      <c r="BX173" s="116">
        <f t="shared" si="104"/>
        <v>0</v>
      </c>
      <c r="BY173" s="118">
        <f t="shared" si="108"/>
        <v>0</v>
      </c>
    </row>
    <row r="174" spans="1:77" ht="20.75" customHeight="1" x14ac:dyDescent="0.2">
      <c r="A174" s="74" t="s">
        <v>244</v>
      </c>
      <c r="B174" s="120" t="b">
        <v>0</v>
      </c>
      <c r="C174" s="75"/>
      <c r="D174" s="159">
        <f t="shared" si="105"/>
        <v>0</v>
      </c>
      <c r="E174" s="96"/>
      <c r="F174" s="76"/>
      <c r="G174" s="77"/>
      <c r="H174" s="77"/>
      <c r="I174" s="39">
        <f t="shared" si="106"/>
        <v>0</v>
      </c>
      <c r="J174" s="98">
        <f>IF($F174=0,0,IF($B174=FALSE,ROUND($F174/$I174,4),
IF(AND($B174=TRUE,C174=0,ROUND($F174/$I174,4)&gt;=0.4),MIN(1,ROUND(($F174/$I174)*'FEDERAL RATES (HIDDEN)'!$C$2,4)),
IF(AND($B174=TRUE,C174=0,ROUND($F174/$I174,4)&lt;0.4),ROUND($F174/$I174,4),
IF(ROUND((SUMIFS($F:$F,$B:$B,TRUE,$C:$C,$C174)/SUMIFS($I:$I,$B:$B,TRUE,$C:$C,$C174)),4)&gt;=0.4,
MIN(1,ROUND((SUMIFS($F:$F,$B:$B,TRUE,$C:$C,$C174)/SUMIFS($I:$I,$B:$B,TRUE,$C:$C,$C174))*'FEDERAL RATES (HIDDEN)'!$C$2,4)),
ROUND((SUMIFS($F:$F,$B:$B,TRUE,$C:$C,$C174)/SUMIFS($I:$I,$B:$B,TRUE,$C:$C,$C174)),4))))))</f>
        <v>0</v>
      </c>
      <c r="K174" s="89">
        <f t="shared" si="76"/>
        <v>0</v>
      </c>
      <c r="L174" s="99">
        <f t="shared" si="77"/>
        <v>0</v>
      </c>
      <c r="M174" s="68">
        <v>1</v>
      </c>
      <c r="N174" s="87">
        <f t="shared" si="109"/>
        <v>0</v>
      </c>
      <c r="O174" s="68"/>
      <c r="P174" s="38">
        <f t="shared" si="78"/>
        <v>0</v>
      </c>
      <c r="Q174" s="38">
        <f t="shared" si="79"/>
        <v>0</v>
      </c>
      <c r="R174" s="38">
        <f t="shared" si="80"/>
        <v>0</v>
      </c>
      <c r="S174" s="87">
        <f t="shared" si="81"/>
        <v>0</v>
      </c>
      <c r="T174" s="69"/>
      <c r="U174" s="38">
        <f t="shared" si="82"/>
        <v>0</v>
      </c>
      <c r="V174" s="38">
        <f t="shared" si="83"/>
        <v>0</v>
      </c>
      <c r="W174" s="38">
        <f t="shared" si="84"/>
        <v>0</v>
      </c>
      <c r="X174" s="87">
        <f t="shared" si="85"/>
        <v>0</v>
      </c>
      <c r="Y174" s="69"/>
      <c r="Z174" s="38">
        <f t="shared" si="86"/>
        <v>0</v>
      </c>
      <c r="AA174" s="38">
        <f t="shared" si="87"/>
        <v>0</v>
      </c>
      <c r="AB174" s="38">
        <f t="shared" si="88"/>
        <v>0</v>
      </c>
      <c r="AC174" s="87">
        <f t="shared" si="89"/>
        <v>0</v>
      </c>
      <c r="AD174" s="69"/>
      <c r="AE174" s="38">
        <f t="shared" si="90"/>
        <v>0</v>
      </c>
      <c r="AF174" s="38">
        <f t="shared" si="91"/>
        <v>0</v>
      </c>
      <c r="AG174" s="38">
        <f t="shared" si="92"/>
        <v>0</v>
      </c>
      <c r="AH174" s="87">
        <f t="shared" si="93"/>
        <v>0</v>
      </c>
      <c r="AI174" s="69"/>
      <c r="AJ174" s="39">
        <f t="shared" si="94"/>
        <v>0</v>
      </c>
      <c r="AK174" s="106"/>
      <c r="AL174" s="91"/>
      <c r="AM174" s="107"/>
      <c r="AN174" s="106"/>
      <c r="AO174" s="91"/>
      <c r="AP174" s="107"/>
      <c r="AQ174" s="106"/>
      <c r="AR174" s="91"/>
      <c r="AS174" s="107"/>
      <c r="AT174" s="106"/>
      <c r="AU174" s="91"/>
      <c r="AV174" s="107"/>
      <c r="AW174" s="106"/>
      <c r="AX174" s="107"/>
      <c r="AY174" s="106"/>
      <c r="AZ174" s="107"/>
      <c r="BA174" s="108"/>
      <c r="BB174" s="106"/>
      <c r="BC174" s="91"/>
      <c r="BD174" s="91"/>
      <c r="BE174" s="91"/>
      <c r="BF174" s="107"/>
      <c r="BG174" s="70"/>
      <c r="BH174" s="61"/>
      <c r="BI174" s="38">
        <f xml:space="preserve">
(P174*(2/3))+
(X174*(1/3))+
(AC174)+
(AH174)+
((AJ174)/(AZ174+'FEDERAL RATES (HIDDEN)'!$C$20))</f>
        <v>0</v>
      </c>
      <c r="BJ174" s="65"/>
      <c r="BK174" s="63">
        <f t="shared" si="107"/>
        <v>0</v>
      </c>
      <c r="BL174" s="88" t="str">
        <f>IF(AND(BH174="CONVENTIONAL",$BI174&gt;='MPLH COMPS'!$B$3,$BI174&lt;='MPLH COMPS'!$C$3),'MPLH COMPS'!$D$3&amp;" - "&amp;'MPLH COMPS'!$E$3,
IF(AND(BH174="CONVENTIONAL",$BI174&gt;='MPLH COMPS'!$B$4,$BI174&lt;='MPLH COMPS'!$C$4),'MPLH COMPS'!$D$4&amp;" - "&amp;'MPLH COMPS'!$E$4,
IF(AND(BH174="CONVENTIONAL",$BI174&gt;='MPLH COMPS'!$B$5,$BI174&lt;='MPLH COMPS'!$C$5),'MPLH COMPS'!$D$5&amp;" - "&amp;'MPLH COMPS'!$E$5,
IF(AND(BH174="CONVENTIONAL",$BI174&gt;='MPLH COMPS'!$B$6,$BI174&lt;='MPLH COMPS'!$C$6),'MPLH COMPS'!$D$6&amp;" - "&amp;'MPLH COMPS'!$E$6,
IF(AND(BH174="CONVENTIONAL",$BI174&gt;='MPLH COMPS'!$B$7,$BI174&lt;='MPLH COMPS'!$C$7),'MPLH COMPS'!$D$7&amp;" - "&amp;'MPLH COMPS'!$E$7,
IF(AND(BH174="CONVENTIONAL",$BI174&gt;='MPLH COMPS'!$B$8,$BI174&lt;='MPLH COMPS'!$C$8),'MPLH COMPS'!$D$8&amp;" - "&amp;'MPLH COMPS'!$E$8,
IF(AND(BH174="CONVENTIONAL",$BI174&gt;='MPLH COMPS'!$B$9,$BI174&lt;='MPLH COMPS'!$C$9),'MPLH COMPS'!$D$9&amp;" - "&amp;'MPLH COMPS'!$E$9,
IF(AND(BH174="CONVENTIONAL",$BI174&gt;='MPLH COMPS'!$B$10,$BI174&lt;='MPLH COMPS'!$C$10),'MPLH COMPS'!$D$10&amp;" - "&amp;'MPLH COMPS'!$E$10,
IF(AND(BH174="CONVENTIONAL",$BI174&gt;='MPLH COMPS'!$B$11,$BI174&lt;='MPLH COMPS'!$C$11),'MPLH COMPS'!$D$11&amp;" - "&amp;'MPLH COMPS'!$E$11,
IF(AND(BH174="CONVENTIONAL",$BI174&gt;='MPLH COMPS'!$B$12,$BI174&lt;='MPLH COMPS'!$C$12),'MPLH COMPS'!$D$12&amp;" - "&amp;'MPLH COMPS'!$E$12,
IF(AND(BH174="CONVENTIONAL",$BI174&gt;='MPLH COMPS'!$B$13,$BI174&lt;='MPLH COMPS'!$C$13),'MPLH COMPS'!$D$13&amp;" - "&amp;'MPLH COMPS'!$E$13,
IF(AND(BH174="CONVENIENCE",$BI174&gt;='MPLH COMPS'!$B$3,$BI174&lt;='MPLH COMPS'!$C$3),'MPLH COMPS'!$F$3&amp;" - "&amp;'MPLH COMPS'!$G$3,
IF(AND(BH174="CONVENIENCE",$BI174&gt;='MPLH COMPS'!$B$4,$BI174&lt;='MPLH COMPS'!$C$4),'MPLH COMPS'!$F$4&amp;" - "&amp;'MPLH COMPS'!$G$4,
IF(AND(BH174="CONVENIENCE",$BI174&gt;='MPLH COMPS'!$B$5,$BI174&lt;='MPLH COMPS'!$C$5),'MPLH COMPS'!$F$5&amp;" - "&amp;'MPLH COMPS'!$G$5,
IF(AND(BH174="CONVENIENCE",$BI174&gt;='MPLH COMPS'!$B$6,$BI174&lt;='MPLH COMPS'!$C$6),'MPLH COMPS'!$F$6&amp;" - "&amp;'MPLH COMPS'!$G$6,
IF(AND(BH174="CONVENIENCE",$BI174&gt;='MPLH COMPS'!$B$7,$BI174&lt;='MPLH COMPS'!$C$7),'MPLH COMPS'!$F$7&amp;" - "&amp;'MPLH COMPS'!$G$7,
IF(AND(BH174="CONVENIENCE",$BI174&gt;='MPLH COMPS'!$B$8,$BI174&lt;='MPLH COMPS'!$C$8),'MPLH COMPS'!$F$8&amp;" - "&amp;'MPLH COMPS'!$G$8,
IF(AND(BH174="CONVENIENCE",$BI174&gt;='MPLH COMPS'!$B$9,$BI174&lt;='MPLH COMPS'!$C$9),'MPLH COMPS'!$F$9&amp;" - "&amp;'MPLH COMPS'!$G$9,
IF(AND(BH174="CONVENIENCE",$BI174&gt;='MPLH COMPS'!$B$10,$BI174&lt;='MPLH COMPS'!$C$10),'MPLH COMPS'!$F$10&amp;" - "&amp;'MPLH COMPS'!$G$10,
IF(AND(BH174="CONVENIENCE",$BI174&gt;='MPLH COMPS'!$B$11,$BI174&lt;='MPLH COMPS'!$C$11),'MPLH COMPS'!$F$11&amp;" - "&amp;'MPLH COMPS'!$G$11,
IF(AND(BH174="CONVENIENCE",$BI174&gt;='MPLH COMPS'!$B$12,$BI174&lt;='MPLH COMPS'!$C$12),'MPLH COMPS'!$F$12&amp;" - "&amp;'MPLH COMPS'!$G$12,
IF(AND(BH174="CONVENIENCE",$BI174&gt;='MPLH COMPS'!$B$13,$BI174&lt;='MPLH COMPS'!$C$13),'MPLH COMPS'!$F$13&amp;" - "&amp;'MPLH COMPS'!$G$13,
""))))))))))))))))))))))</f>
        <v/>
      </c>
      <c r="BM174" s="31"/>
      <c r="BN174" s="113"/>
      <c r="BO174" s="115">
        <f t="shared" si="95"/>
        <v>0</v>
      </c>
      <c r="BP174" s="117">
        <f t="shared" si="96"/>
        <v>0</v>
      </c>
      <c r="BQ174" s="117">
        <f t="shared" si="97"/>
        <v>0</v>
      </c>
      <c r="BR174" s="116">
        <f t="shared" si="98"/>
        <v>0</v>
      </c>
      <c r="BS174" s="115">
        <f t="shared" si="99"/>
        <v>0</v>
      </c>
      <c r="BT174" s="117">
        <f t="shared" si="100"/>
        <v>0</v>
      </c>
      <c r="BU174" s="116">
        <f t="shared" si="101"/>
        <v>0</v>
      </c>
      <c r="BV174" s="115">
        <f t="shared" si="102"/>
        <v>0</v>
      </c>
      <c r="BW174" s="117">
        <f t="shared" si="103"/>
        <v>0</v>
      </c>
      <c r="BX174" s="116">
        <f t="shared" si="104"/>
        <v>0</v>
      </c>
      <c r="BY174" s="118">
        <f t="shared" si="108"/>
        <v>0</v>
      </c>
    </row>
    <row r="175" spans="1:77" ht="20.75" customHeight="1" x14ac:dyDescent="0.2">
      <c r="A175" s="74" t="s">
        <v>245</v>
      </c>
      <c r="B175" s="120" t="b">
        <v>0</v>
      </c>
      <c r="C175" s="75"/>
      <c r="D175" s="159">
        <f t="shared" si="105"/>
        <v>0</v>
      </c>
      <c r="E175" s="96"/>
      <c r="F175" s="76"/>
      <c r="G175" s="77"/>
      <c r="H175" s="77"/>
      <c r="I175" s="39">
        <f t="shared" si="106"/>
        <v>0</v>
      </c>
      <c r="J175" s="98">
        <f>IF($F175=0,0,IF($B175=FALSE,ROUND($F175/$I175,4),
IF(AND($B175=TRUE,C175=0,ROUND($F175/$I175,4)&gt;=0.4),MIN(1,ROUND(($F175/$I175)*'FEDERAL RATES (HIDDEN)'!$C$2,4)),
IF(AND($B175=TRUE,C175=0,ROUND($F175/$I175,4)&lt;0.4),ROUND($F175/$I175,4),
IF(ROUND((SUMIFS($F:$F,$B:$B,TRUE,$C:$C,$C175)/SUMIFS($I:$I,$B:$B,TRUE,$C:$C,$C175)),4)&gt;=0.4,
MIN(1,ROUND((SUMIFS($F:$F,$B:$B,TRUE,$C:$C,$C175)/SUMIFS($I:$I,$B:$B,TRUE,$C:$C,$C175))*'FEDERAL RATES (HIDDEN)'!$C$2,4)),
ROUND((SUMIFS($F:$F,$B:$B,TRUE,$C:$C,$C175)/SUMIFS($I:$I,$B:$B,TRUE,$C:$C,$C175)),4))))))</f>
        <v>0</v>
      </c>
      <c r="K175" s="89">
        <f t="shared" si="76"/>
        <v>0</v>
      </c>
      <c r="L175" s="99">
        <f t="shared" si="77"/>
        <v>0</v>
      </c>
      <c r="M175" s="68">
        <v>1</v>
      </c>
      <c r="N175" s="87">
        <f t="shared" si="109"/>
        <v>0</v>
      </c>
      <c r="O175" s="68"/>
      <c r="P175" s="38">
        <f t="shared" si="78"/>
        <v>0</v>
      </c>
      <c r="Q175" s="38">
        <f t="shared" si="79"/>
        <v>0</v>
      </c>
      <c r="R175" s="38">
        <f t="shared" si="80"/>
        <v>0</v>
      </c>
      <c r="S175" s="87">
        <f t="shared" si="81"/>
        <v>0</v>
      </c>
      <c r="T175" s="69"/>
      <c r="U175" s="38">
        <f t="shared" si="82"/>
        <v>0</v>
      </c>
      <c r="V175" s="38">
        <f t="shared" si="83"/>
        <v>0</v>
      </c>
      <c r="W175" s="38">
        <f t="shared" si="84"/>
        <v>0</v>
      </c>
      <c r="X175" s="87">
        <f t="shared" si="85"/>
        <v>0</v>
      </c>
      <c r="Y175" s="69"/>
      <c r="Z175" s="38">
        <f t="shared" si="86"/>
        <v>0</v>
      </c>
      <c r="AA175" s="38">
        <f t="shared" si="87"/>
        <v>0</v>
      </c>
      <c r="AB175" s="38">
        <f t="shared" si="88"/>
        <v>0</v>
      </c>
      <c r="AC175" s="87">
        <f t="shared" si="89"/>
        <v>0</v>
      </c>
      <c r="AD175" s="69"/>
      <c r="AE175" s="38">
        <f t="shared" si="90"/>
        <v>0</v>
      </c>
      <c r="AF175" s="38">
        <f t="shared" si="91"/>
        <v>0</v>
      </c>
      <c r="AG175" s="38">
        <f t="shared" si="92"/>
        <v>0</v>
      </c>
      <c r="AH175" s="87">
        <f t="shared" si="93"/>
        <v>0</v>
      </c>
      <c r="AI175" s="69"/>
      <c r="AJ175" s="39">
        <f t="shared" si="94"/>
        <v>0</v>
      </c>
      <c r="AK175" s="106"/>
      <c r="AL175" s="91"/>
      <c r="AM175" s="107"/>
      <c r="AN175" s="106"/>
      <c r="AO175" s="91"/>
      <c r="AP175" s="107"/>
      <c r="AQ175" s="106"/>
      <c r="AR175" s="91"/>
      <c r="AS175" s="107"/>
      <c r="AT175" s="106"/>
      <c r="AU175" s="91"/>
      <c r="AV175" s="107"/>
      <c r="AW175" s="106"/>
      <c r="AX175" s="107"/>
      <c r="AY175" s="106"/>
      <c r="AZ175" s="107"/>
      <c r="BA175" s="108"/>
      <c r="BB175" s="106"/>
      <c r="BC175" s="91"/>
      <c r="BD175" s="91"/>
      <c r="BE175" s="91"/>
      <c r="BF175" s="107"/>
      <c r="BG175" s="70"/>
      <c r="BH175" s="61"/>
      <c r="BI175" s="38">
        <f xml:space="preserve">
(P175*(2/3))+
(X175*(1/3))+
(AC175)+
(AH175)+
((AJ175)/(AZ175+'FEDERAL RATES (HIDDEN)'!$C$20))</f>
        <v>0</v>
      </c>
      <c r="BJ175" s="65"/>
      <c r="BK175" s="63">
        <f t="shared" si="107"/>
        <v>0</v>
      </c>
      <c r="BL175" s="88" t="str">
        <f>IF(AND(BH175="CONVENTIONAL",$BI175&gt;='MPLH COMPS'!$B$3,$BI175&lt;='MPLH COMPS'!$C$3),'MPLH COMPS'!$D$3&amp;" - "&amp;'MPLH COMPS'!$E$3,
IF(AND(BH175="CONVENTIONAL",$BI175&gt;='MPLH COMPS'!$B$4,$BI175&lt;='MPLH COMPS'!$C$4),'MPLH COMPS'!$D$4&amp;" - "&amp;'MPLH COMPS'!$E$4,
IF(AND(BH175="CONVENTIONAL",$BI175&gt;='MPLH COMPS'!$B$5,$BI175&lt;='MPLH COMPS'!$C$5),'MPLH COMPS'!$D$5&amp;" - "&amp;'MPLH COMPS'!$E$5,
IF(AND(BH175="CONVENTIONAL",$BI175&gt;='MPLH COMPS'!$B$6,$BI175&lt;='MPLH COMPS'!$C$6),'MPLH COMPS'!$D$6&amp;" - "&amp;'MPLH COMPS'!$E$6,
IF(AND(BH175="CONVENTIONAL",$BI175&gt;='MPLH COMPS'!$B$7,$BI175&lt;='MPLH COMPS'!$C$7),'MPLH COMPS'!$D$7&amp;" - "&amp;'MPLH COMPS'!$E$7,
IF(AND(BH175="CONVENTIONAL",$BI175&gt;='MPLH COMPS'!$B$8,$BI175&lt;='MPLH COMPS'!$C$8),'MPLH COMPS'!$D$8&amp;" - "&amp;'MPLH COMPS'!$E$8,
IF(AND(BH175="CONVENTIONAL",$BI175&gt;='MPLH COMPS'!$B$9,$BI175&lt;='MPLH COMPS'!$C$9),'MPLH COMPS'!$D$9&amp;" - "&amp;'MPLH COMPS'!$E$9,
IF(AND(BH175="CONVENTIONAL",$BI175&gt;='MPLH COMPS'!$B$10,$BI175&lt;='MPLH COMPS'!$C$10),'MPLH COMPS'!$D$10&amp;" - "&amp;'MPLH COMPS'!$E$10,
IF(AND(BH175="CONVENTIONAL",$BI175&gt;='MPLH COMPS'!$B$11,$BI175&lt;='MPLH COMPS'!$C$11),'MPLH COMPS'!$D$11&amp;" - "&amp;'MPLH COMPS'!$E$11,
IF(AND(BH175="CONVENTIONAL",$BI175&gt;='MPLH COMPS'!$B$12,$BI175&lt;='MPLH COMPS'!$C$12),'MPLH COMPS'!$D$12&amp;" - "&amp;'MPLH COMPS'!$E$12,
IF(AND(BH175="CONVENTIONAL",$BI175&gt;='MPLH COMPS'!$B$13,$BI175&lt;='MPLH COMPS'!$C$13),'MPLH COMPS'!$D$13&amp;" - "&amp;'MPLH COMPS'!$E$13,
IF(AND(BH175="CONVENIENCE",$BI175&gt;='MPLH COMPS'!$B$3,$BI175&lt;='MPLH COMPS'!$C$3),'MPLH COMPS'!$F$3&amp;" - "&amp;'MPLH COMPS'!$G$3,
IF(AND(BH175="CONVENIENCE",$BI175&gt;='MPLH COMPS'!$B$4,$BI175&lt;='MPLH COMPS'!$C$4),'MPLH COMPS'!$F$4&amp;" - "&amp;'MPLH COMPS'!$G$4,
IF(AND(BH175="CONVENIENCE",$BI175&gt;='MPLH COMPS'!$B$5,$BI175&lt;='MPLH COMPS'!$C$5),'MPLH COMPS'!$F$5&amp;" - "&amp;'MPLH COMPS'!$G$5,
IF(AND(BH175="CONVENIENCE",$BI175&gt;='MPLH COMPS'!$B$6,$BI175&lt;='MPLH COMPS'!$C$6),'MPLH COMPS'!$F$6&amp;" - "&amp;'MPLH COMPS'!$G$6,
IF(AND(BH175="CONVENIENCE",$BI175&gt;='MPLH COMPS'!$B$7,$BI175&lt;='MPLH COMPS'!$C$7),'MPLH COMPS'!$F$7&amp;" - "&amp;'MPLH COMPS'!$G$7,
IF(AND(BH175="CONVENIENCE",$BI175&gt;='MPLH COMPS'!$B$8,$BI175&lt;='MPLH COMPS'!$C$8),'MPLH COMPS'!$F$8&amp;" - "&amp;'MPLH COMPS'!$G$8,
IF(AND(BH175="CONVENIENCE",$BI175&gt;='MPLH COMPS'!$B$9,$BI175&lt;='MPLH COMPS'!$C$9),'MPLH COMPS'!$F$9&amp;" - "&amp;'MPLH COMPS'!$G$9,
IF(AND(BH175="CONVENIENCE",$BI175&gt;='MPLH COMPS'!$B$10,$BI175&lt;='MPLH COMPS'!$C$10),'MPLH COMPS'!$F$10&amp;" - "&amp;'MPLH COMPS'!$G$10,
IF(AND(BH175="CONVENIENCE",$BI175&gt;='MPLH COMPS'!$B$11,$BI175&lt;='MPLH COMPS'!$C$11),'MPLH COMPS'!$F$11&amp;" - "&amp;'MPLH COMPS'!$G$11,
IF(AND(BH175="CONVENIENCE",$BI175&gt;='MPLH COMPS'!$B$12,$BI175&lt;='MPLH COMPS'!$C$12),'MPLH COMPS'!$F$12&amp;" - "&amp;'MPLH COMPS'!$G$12,
IF(AND(BH175="CONVENIENCE",$BI175&gt;='MPLH COMPS'!$B$13,$BI175&lt;='MPLH COMPS'!$C$13),'MPLH COMPS'!$F$13&amp;" - "&amp;'MPLH COMPS'!$G$13,
""))))))))))))))))))))))</f>
        <v/>
      </c>
      <c r="BM175" s="31"/>
      <c r="BN175" s="113"/>
      <c r="BO175" s="115">
        <f t="shared" si="95"/>
        <v>0</v>
      </c>
      <c r="BP175" s="117">
        <f t="shared" si="96"/>
        <v>0</v>
      </c>
      <c r="BQ175" s="117">
        <f t="shared" si="97"/>
        <v>0</v>
      </c>
      <c r="BR175" s="116">
        <f t="shared" si="98"/>
        <v>0</v>
      </c>
      <c r="BS175" s="115">
        <f t="shared" si="99"/>
        <v>0</v>
      </c>
      <c r="BT175" s="117">
        <f t="shared" si="100"/>
        <v>0</v>
      </c>
      <c r="BU175" s="116">
        <f t="shared" si="101"/>
        <v>0</v>
      </c>
      <c r="BV175" s="115">
        <f t="shared" si="102"/>
        <v>0</v>
      </c>
      <c r="BW175" s="117">
        <f t="shared" si="103"/>
        <v>0</v>
      </c>
      <c r="BX175" s="116">
        <f t="shared" si="104"/>
        <v>0</v>
      </c>
      <c r="BY175" s="118">
        <f t="shared" si="108"/>
        <v>0</v>
      </c>
    </row>
    <row r="176" spans="1:77" ht="20.75" customHeight="1" x14ac:dyDescent="0.2">
      <c r="A176" s="74" t="s">
        <v>246</v>
      </c>
      <c r="B176" s="120" t="b">
        <v>0</v>
      </c>
      <c r="C176" s="75"/>
      <c r="D176" s="159">
        <f t="shared" si="105"/>
        <v>0</v>
      </c>
      <c r="E176" s="96"/>
      <c r="F176" s="76"/>
      <c r="G176" s="77"/>
      <c r="H176" s="77"/>
      <c r="I176" s="39">
        <f t="shared" si="106"/>
        <v>0</v>
      </c>
      <c r="J176" s="98">
        <f>IF($F176=0,0,IF($B176=FALSE,ROUND($F176/$I176,4),
IF(AND($B176=TRUE,C176=0,ROUND($F176/$I176,4)&gt;=0.4),MIN(1,ROUND(($F176/$I176)*'FEDERAL RATES (HIDDEN)'!$C$2,4)),
IF(AND($B176=TRUE,C176=0,ROUND($F176/$I176,4)&lt;0.4),ROUND($F176/$I176,4),
IF(ROUND((SUMIFS($F:$F,$B:$B,TRUE,$C:$C,$C176)/SUMIFS($I:$I,$B:$B,TRUE,$C:$C,$C176)),4)&gt;=0.4,
MIN(1,ROUND((SUMIFS($F:$F,$B:$B,TRUE,$C:$C,$C176)/SUMIFS($I:$I,$B:$B,TRUE,$C:$C,$C176))*'FEDERAL RATES (HIDDEN)'!$C$2,4)),
ROUND((SUMIFS($F:$F,$B:$B,TRUE,$C:$C,$C176)/SUMIFS($I:$I,$B:$B,TRUE,$C:$C,$C176)),4))))))</f>
        <v>0</v>
      </c>
      <c r="K176" s="89">
        <f t="shared" si="76"/>
        <v>0</v>
      </c>
      <c r="L176" s="99">
        <f t="shared" si="77"/>
        <v>0</v>
      </c>
      <c r="M176" s="68">
        <v>1</v>
      </c>
      <c r="N176" s="87">
        <f t="shared" si="109"/>
        <v>0</v>
      </c>
      <c r="O176" s="68"/>
      <c r="P176" s="38">
        <f t="shared" si="78"/>
        <v>0</v>
      </c>
      <c r="Q176" s="38">
        <f t="shared" si="79"/>
        <v>0</v>
      </c>
      <c r="R176" s="38">
        <f t="shared" si="80"/>
        <v>0</v>
      </c>
      <c r="S176" s="87">
        <f t="shared" si="81"/>
        <v>0</v>
      </c>
      <c r="T176" s="69"/>
      <c r="U176" s="38">
        <f t="shared" si="82"/>
        <v>0</v>
      </c>
      <c r="V176" s="38">
        <f t="shared" si="83"/>
        <v>0</v>
      </c>
      <c r="W176" s="38">
        <f t="shared" si="84"/>
        <v>0</v>
      </c>
      <c r="X176" s="87">
        <f t="shared" si="85"/>
        <v>0</v>
      </c>
      <c r="Y176" s="69"/>
      <c r="Z176" s="38">
        <f t="shared" si="86"/>
        <v>0</v>
      </c>
      <c r="AA176" s="38">
        <f t="shared" si="87"/>
        <v>0</v>
      </c>
      <c r="AB176" s="38">
        <f t="shared" si="88"/>
        <v>0</v>
      </c>
      <c r="AC176" s="87">
        <f t="shared" si="89"/>
        <v>0</v>
      </c>
      <c r="AD176" s="69"/>
      <c r="AE176" s="38">
        <f t="shared" si="90"/>
        <v>0</v>
      </c>
      <c r="AF176" s="38">
        <f t="shared" si="91"/>
        <v>0</v>
      </c>
      <c r="AG176" s="38">
        <f t="shared" si="92"/>
        <v>0</v>
      </c>
      <c r="AH176" s="87">
        <f t="shared" si="93"/>
        <v>0</v>
      </c>
      <c r="AI176" s="69"/>
      <c r="AJ176" s="39">
        <f t="shared" si="94"/>
        <v>0</v>
      </c>
      <c r="AK176" s="106"/>
      <c r="AL176" s="91"/>
      <c r="AM176" s="107"/>
      <c r="AN176" s="106"/>
      <c r="AO176" s="91"/>
      <c r="AP176" s="107"/>
      <c r="AQ176" s="106"/>
      <c r="AR176" s="91"/>
      <c r="AS176" s="107"/>
      <c r="AT176" s="106"/>
      <c r="AU176" s="91"/>
      <c r="AV176" s="107"/>
      <c r="AW176" s="106"/>
      <c r="AX176" s="107"/>
      <c r="AY176" s="106"/>
      <c r="AZ176" s="107"/>
      <c r="BA176" s="108"/>
      <c r="BB176" s="106"/>
      <c r="BC176" s="91"/>
      <c r="BD176" s="91"/>
      <c r="BE176" s="91"/>
      <c r="BF176" s="107"/>
      <c r="BG176" s="70"/>
      <c r="BH176" s="61"/>
      <c r="BI176" s="38">
        <f xml:space="preserve">
(P176*(2/3))+
(X176*(1/3))+
(AC176)+
(AH176)+
((AJ176)/(AZ176+'FEDERAL RATES (HIDDEN)'!$C$20))</f>
        <v>0</v>
      </c>
      <c r="BJ176" s="65"/>
      <c r="BK176" s="63">
        <f t="shared" si="107"/>
        <v>0</v>
      </c>
      <c r="BL176" s="88" t="str">
        <f>IF(AND(BH176="CONVENTIONAL",$BI176&gt;='MPLH COMPS'!$B$3,$BI176&lt;='MPLH COMPS'!$C$3),'MPLH COMPS'!$D$3&amp;" - "&amp;'MPLH COMPS'!$E$3,
IF(AND(BH176="CONVENTIONAL",$BI176&gt;='MPLH COMPS'!$B$4,$BI176&lt;='MPLH COMPS'!$C$4),'MPLH COMPS'!$D$4&amp;" - "&amp;'MPLH COMPS'!$E$4,
IF(AND(BH176="CONVENTIONAL",$BI176&gt;='MPLH COMPS'!$B$5,$BI176&lt;='MPLH COMPS'!$C$5),'MPLH COMPS'!$D$5&amp;" - "&amp;'MPLH COMPS'!$E$5,
IF(AND(BH176="CONVENTIONAL",$BI176&gt;='MPLH COMPS'!$B$6,$BI176&lt;='MPLH COMPS'!$C$6),'MPLH COMPS'!$D$6&amp;" - "&amp;'MPLH COMPS'!$E$6,
IF(AND(BH176="CONVENTIONAL",$BI176&gt;='MPLH COMPS'!$B$7,$BI176&lt;='MPLH COMPS'!$C$7),'MPLH COMPS'!$D$7&amp;" - "&amp;'MPLH COMPS'!$E$7,
IF(AND(BH176="CONVENTIONAL",$BI176&gt;='MPLH COMPS'!$B$8,$BI176&lt;='MPLH COMPS'!$C$8),'MPLH COMPS'!$D$8&amp;" - "&amp;'MPLH COMPS'!$E$8,
IF(AND(BH176="CONVENTIONAL",$BI176&gt;='MPLH COMPS'!$B$9,$BI176&lt;='MPLH COMPS'!$C$9),'MPLH COMPS'!$D$9&amp;" - "&amp;'MPLH COMPS'!$E$9,
IF(AND(BH176="CONVENTIONAL",$BI176&gt;='MPLH COMPS'!$B$10,$BI176&lt;='MPLH COMPS'!$C$10),'MPLH COMPS'!$D$10&amp;" - "&amp;'MPLH COMPS'!$E$10,
IF(AND(BH176="CONVENTIONAL",$BI176&gt;='MPLH COMPS'!$B$11,$BI176&lt;='MPLH COMPS'!$C$11),'MPLH COMPS'!$D$11&amp;" - "&amp;'MPLH COMPS'!$E$11,
IF(AND(BH176="CONVENTIONAL",$BI176&gt;='MPLH COMPS'!$B$12,$BI176&lt;='MPLH COMPS'!$C$12),'MPLH COMPS'!$D$12&amp;" - "&amp;'MPLH COMPS'!$E$12,
IF(AND(BH176="CONVENTIONAL",$BI176&gt;='MPLH COMPS'!$B$13,$BI176&lt;='MPLH COMPS'!$C$13),'MPLH COMPS'!$D$13&amp;" - "&amp;'MPLH COMPS'!$E$13,
IF(AND(BH176="CONVENIENCE",$BI176&gt;='MPLH COMPS'!$B$3,$BI176&lt;='MPLH COMPS'!$C$3),'MPLH COMPS'!$F$3&amp;" - "&amp;'MPLH COMPS'!$G$3,
IF(AND(BH176="CONVENIENCE",$BI176&gt;='MPLH COMPS'!$B$4,$BI176&lt;='MPLH COMPS'!$C$4),'MPLH COMPS'!$F$4&amp;" - "&amp;'MPLH COMPS'!$G$4,
IF(AND(BH176="CONVENIENCE",$BI176&gt;='MPLH COMPS'!$B$5,$BI176&lt;='MPLH COMPS'!$C$5),'MPLH COMPS'!$F$5&amp;" - "&amp;'MPLH COMPS'!$G$5,
IF(AND(BH176="CONVENIENCE",$BI176&gt;='MPLH COMPS'!$B$6,$BI176&lt;='MPLH COMPS'!$C$6),'MPLH COMPS'!$F$6&amp;" - "&amp;'MPLH COMPS'!$G$6,
IF(AND(BH176="CONVENIENCE",$BI176&gt;='MPLH COMPS'!$B$7,$BI176&lt;='MPLH COMPS'!$C$7),'MPLH COMPS'!$F$7&amp;" - "&amp;'MPLH COMPS'!$G$7,
IF(AND(BH176="CONVENIENCE",$BI176&gt;='MPLH COMPS'!$B$8,$BI176&lt;='MPLH COMPS'!$C$8),'MPLH COMPS'!$F$8&amp;" - "&amp;'MPLH COMPS'!$G$8,
IF(AND(BH176="CONVENIENCE",$BI176&gt;='MPLH COMPS'!$B$9,$BI176&lt;='MPLH COMPS'!$C$9),'MPLH COMPS'!$F$9&amp;" - "&amp;'MPLH COMPS'!$G$9,
IF(AND(BH176="CONVENIENCE",$BI176&gt;='MPLH COMPS'!$B$10,$BI176&lt;='MPLH COMPS'!$C$10),'MPLH COMPS'!$F$10&amp;" - "&amp;'MPLH COMPS'!$G$10,
IF(AND(BH176="CONVENIENCE",$BI176&gt;='MPLH COMPS'!$B$11,$BI176&lt;='MPLH COMPS'!$C$11),'MPLH COMPS'!$F$11&amp;" - "&amp;'MPLH COMPS'!$G$11,
IF(AND(BH176="CONVENIENCE",$BI176&gt;='MPLH COMPS'!$B$12,$BI176&lt;='MPLH COMPS'!$C$12),'MPLH COMPS'!$F$12&amp;" - "&amp;'MPLH COMPS'!$G$12,
IF(AND(BH176="CONVENIENCE",$BI176&gt;='MPLH COMPS'!$B$13,$BI176&lt;='MPLH COMPS'!$C$13),'MPLH COMPS'!$F$13&amp;" - "&amp;'MPLH COMPS'!$G$13,
""))))))))))))))))))))))</f>
        <v/>
      </c>
      <c r="BM176" s="31"/>
      <c r="BN176" s="113"/>
      <c r="BO176" s="115">
        <f t="shared" si="95"/>
        <v>0</v>
      </c>
      <c r="BP176" s="117">
        <f t="shared" si="96"/>
        <v>0</v>
      </c>
      <c r="BQ176" s="117">
        <f t="shared" si="97"/>
        <v>0</v>
      </c>
      <c r="BR176" s="116">
        <f t="shared" si="98"/>
        <v>0</v>
      </c>
      <c r="BS176" s="115">
        <f t="shared" si="99"/>
        <v>0</v>
      </c>
      <c r="BT176" s="117">
        <f t="shared" si="100"/>
        <v>0</v>
      </c>
      <c r="BU176" s="116">
        <f t="shared" si="101"/>
        <v>0</v>
      </c>
      <c r="BV176" s="115">
        <f t="shared" si="102"/>
        <v>0</v>
      </c>
      <c r="BW176" s="117">
        <f t="shared" si="103"/>
        <v>0</v>
      </c>
      <c r="BX176" s="116">
        <f t="shared" si="104"/>
        <v>0</v>
      </c>
      <c r="BY176" s="118">
        <f t="shared" si="108"/>
        <v>0</v>
      </c>
    </row>
    <row r="177" spans="1:77" ht="20.75" customHeight="1" x14ac:dyDescent="0.2">
      <c r="A177" s="74" t="s">
        <v>247</v>
      </c>
      <c r="B177" s="120" t="b">
        <v>0</v>
      </c>
      <c r="C177" s="75"/>
      <c r="D177" s="159">
        <f t="shared" si="105"/>
        <v>0</v>
      </c>
      <c r="E177" s="96"/>
      <c r="F177" s="76"/>
      <c r="G177" s="77"/>
      <c r="H177" s="77"/>
      <c r="I177" s="39">
        <f t="shared" si="106"/>
        <v>0</v>
      </c>
      <c r="J177" s="98">
        <f>IF($F177=0,0,IF($B177=FALSE,ROUND($F177/$I177,4),
IF(AND($B177=TRUE,C177=0,ROUND($F177/$I177,4)&gt;=0.4),MIN(1,ROUND(($F177/$I177)*'FEDERAL RATES (HIDDEN)'!$C$2,4)),
IF(AND($B177=TRUE,C177=0,ROUND($F177/$I177,4)&lt;0.4),ROUND($F177/$I177,4),
IF(ROUND((SUMIFS($F:$F,$B:$B,TRUE,$C:$C,$C177)/SUMIFS($I:$I,$B:$B,TRUE,$C:$C,$C177)),4)&gt;=0.4,
MIN(1,ROUND((SUMIFS($F:$F,$B:$B,TRUE,$C:$C,$C177)/SUMIFS($I:$I,$B:$B,TRUE,$C:$C,$C177))*'FEDERAL RATES (HIDDEN)'!$C$2,4)),
ROUND((SUMIFS($F:$F,$B:$B,TRUE,$C:$C,$C177)/SUMIFS($I:$I,$B:$B,TRUE,$C:$C,$C177)),4))))))</f>
        <v>0</v>
      </c>
      <c r="K177" s="89">
        <f t="shared" si="76"/>
        <v>0</v>
      </c>
      <c r="L177" s="99">
        <f t="shared" si="77"/>
        <v>0</v>
      </c>
      <c r="M177" s="68">
        <v>1</v>
      </c>
      <c r="N177" s="87">
        <f t="shared" si="109"/>
        <v>0</v>
      </c>
      <c r="O177" s="68"/>
      <c r="P177" s="38">
        <f t="shared" si="78"/>
        <v>0</v>
      </c>
      <c r="Q177" s="38">
        <f t="shared" si="79"/>
        <v>0</v>
      </c>
      <c r="R177" s="38">
        <f t="shared" si="80"/>
        <v>0</v>
      </c>
      <c r="S177" s="87">
        <f t="shared" si="81"/>
        <v>0</v>
      </c>
      <c r="T177" s="69"/>
      <c r="U177" s="38">
        <f t="shared" si="82"/>
        <v>0</v>
      </c>
      <c r="V177" s="38">
        <f t="shared" si="83"/>
        <v>0</v>
      </c>
      <c r="W177" s="38">
        <f t="shared" si="84"/>
        <v>0</v>
      </c>
      <c r="X177" s="87">
        <f t="shared" si="85"/>
        <v>0</v>
      </c>
      <c r="Y177" s="69"/>
      <c r="Z177" s="38">
        <f t="shared" si="86"/>
        <v>0</v>
      </c>
      <c r="AA177" s="38">
        <f t="shared" si="87"/>
        <v>0</v>
      </c>
      <c r="AB177" s="38">
        <f t="shared" si="88"/>
        <v>0</v>
      </c>
      <c r="AC177" s="87">
        <f t="shared" si="89"/>
        <v>0</v>
      </c>
      <c r="AD177" s="69"/>
      <c r="AE177" s="38">
        <f t="shared" si="90"/>
        <v>0</v>
      </c>
      <c r="AF177" s="38">
        <f t="shared" si="91"/>
        <v>0</v>
      </c>
      <c r="AG177" s="38">
        <f t="shared" si="92"/>
        <v>0</v>
      </c>
      <c r="AH177" s="87">
        <f t="shared" si="93"/>
        <v>0</v>
      </c>
      <c r="AI177" s="69"/>
      <c r="AJ177" s="39">
        <f t="shared" si="94"/>
        <v>0</v>
      </c>
      <c r="AK177" s="106"/>
      <c r="AL177" s="91"/>
      <c r="AM177" s="107"/>
      <c r="AN177" s="106"/>
      <c r="AO177" s="91"/>
      <c r="AP177" s="107"/>
      <c r="AQ177" s="106"/>
      <c r="AR177" s="91"/>
      <c r="AS177" s="107"/>
      <c r="AT177" s="106"/>
      <c r="AU177" s="91"/>
      <c r="AV177" s="107"/>
      <c r="AW177" s="106"/>
      <c r="AX177" s="107"/>
      <c r="AY177" s="106"/>
      <c r="AZ177" s="107"/>
      <c r="BA177" s="108"/>
      <c r="BB177" s="106"/>
      <c r="BC177" s="91"/>
      <c r="BD177" s="91"/>
      <c r="BE177" s="91"/>
      <c r="BF177" s="107"/>
      <c r="BG177" s="70"/>
      <c r="BH177" s="61"/>
      <c r="BI177" s="38">
        <f xml:space="preserve">
(P177*(2/3))+
(X177*(1/3))+
(AC177)+
(AH177)+
((AJ177)/(AZ177+'FEDERAL RATES (HIDDEN)'!$C$20))</f>
        <v>0</v>
      </c>
      <c r="BJ177" s="65"/>
      <c r="BK177" s="63">
        <f t="shared" si="107"/>
        <v>0</v>
      </c>
      <c r="BL177" s="88" t="str">
        <f>IF(AND(BH177="CONVENTIONAL",$BI177&gt;='MPLH COMPS'!$B$3,$BI177&lt;='MPLH COMPS'!$C$3),'MPLH COMPS'!$D$3&amp;" - "&amp;'MPLH COMPS'!$E$3,
IF(AND(BH177="CONVENTIONAL",$BI177&gt;='MPLH COMPS'!$B$4,$BI177&lt;='MPLH COMPS'!$C$4),'MPLH COMPS'!$D$4&amp;" - "&amp;'MPLH COMPS'!$E$4,
IF(AND(BH177="CONVENTIONAL",$BI177&gt;='MPLH COMPS'!$B$5,$BI177&lt;='MPLH COMPS'!$C$5),'MPLH COMPS'!$D$5&amp;" - "&amp;'MPLH COMPS'!$E$5,
IF(AND(BH177="CONVENTIONAL",$BI177&gt;='MPLH COMPS'!$B$6,$BI177&lt;='MPLH COMPS'!$C$6),'MPLH COMPS'!$D$6&amp;" - "&amp;'MPLH COMPS'!$E$6,
IF(AND(BH177="CONVENTIONAL",$BI177&gt;='MPLH COMPS'!$B$7,$BI177&lt;='MPLH COMPS'!$C$7),'MPLH COMPS'!$D$7&amp;" - "&amp;'MPLH COMPS'!$E$7,
IF(AND(BH177="CONVENTIONAL",$BI177&gt;='MPLH COMPS'!$B$8,$BI177&lt;='MPLH COMPS'!$C$8),'MPLH COMPS'!$D$8&amp;" - "&amp;'MPLH COMPS'!$E$8,
IF(AND(BH177="CONVENTIONAL",$BI177&gt;='MPLH COMPS'!$B$9,$BI177&lt;='MPLH COMPS'!$C$9),'MPLH COMPS'!$D$9&amp;" - "&amp;'MPLH COMPS'!$E$9,
IF(AND(BH177="CONVENTIONAL",$BI177&gt;='MPLH COMPS'!$B$10,$BI177&lt;='MPLH COMPS'!$C$10),'MPLH COMPS'!$D$10&amp;" - "&amp;'MPLH COMPS'!$E$10,
IF(AND(BH177="CONVENTIONAL",$BI177&gt;='MPLH COMPS'!$B$11,$BI177&lt;='MPLH COMPS'!$C$11),'MPLH COMPS'!$D$11&amp;" - "&amp;'MPLH COMPS'!$E$11,
IF(AND(BH177="CONVENTIONAL",$BI177&gt;='MPLH COMPS'!$B$12,$BI177&lt;='MPLH COMPS'!$C$12),'MPLH COMPS'!$D$12&amp;" - "&amp;'MPLH COMPS'!$E$12,
IF(AND(BH177="CONVENTIONAL",$BI177&gt;='MPLH COMPS'!$B$13,$BI177&lt;='MPLH COMPS'!$C$13),'MPLH COMPS'!$D$13&amp;" - "&amp;'MPLH COMPS'!$E$13,
IF(AND(BH177="CONVENIENCE",$BI177&gt;='MPLH COMPS'!$B$3,$BI177&lt;='MPLH COMPS'!$C$3),'MPLH COMPS'!$F$3&amp;" - "&amp;'MPLH COMPS'!$G$3,
IF(AND(BH177="CONVENIENCE",$BI177&gt;='MPLH COMPS'!$B$4,$BI177&lt;='MPLH COMPS'!$C$4),'MPLH COMPS'!$F$4&amp;" - "&amp;'MPLH COMPS'!$G$4,
IF(AND(BH177="CONVENIENCE",$BI177&gt;='MPLH COMPS'!$B$5,$BI177&lt;='MPLH COMPS'!$C$5),'MPLH COMPS'!$F$5&amp;" - "&amp;'MPLH COMPS'!$G$5,
IF(AND(BH177="CONVENIENCE",$BI177&gt;='MPLH COMPS'!$B$6,$BI177&lt;='MPLH COMPS'!$C$6),'MPLH COMPS'!$F$6&amp;" - "&amp;'MPLH COMPS'!$G$6,
IF(AND(BH177="CONVENIENCE",$BI177&gt;='MPLH COMPS'!$B$7,$BI177&lt;='MPLH COMPS'!$C$7),'MPLH COMPS'!$F$7&amp;" - "&amp;'MPLH COMPS'!$G$7,
IF(AND(BH177="CONVENIENCE",$BI177&gt;='MPLH COMPS'!$B$8,$BI177&lt;='MPLH COMPS'!$C$8),'MPLH COMPS'!$F$8&amp;" - "&amp;'MPLH COMPS'!$G$8,
IF(AND(BH177="CONVENIENCE",$BI177&gt;='MPLH COMPS'!$B$9,$BI177&lt;='MPLH COMPS'!$C$9),'MPLH COMPS'!$F$9&amp;" - "&amp;'MPLH COMPS'!$G$9,
IF(AND(BH177="CONVENIENCE",$BI177&gt;='MPLH COMPS'!$B$10,$BI177&lt;='MPLH COMPS'!$C$10),'MPLH COMPS'!$F$10&amp;" - "&amp;'MPLH COMPS'!$G$10,
IF(AND(BH177="CONVENIENCE",$BI177&gt;='MPLH COMPS'!$B$11,$BI177&lt;='MPLH COMPS'!$C$11),'MPLH COMPS'!$F$11&amp;" - "&amp;'MPLH COMPS'!$G$11,
IF(AND(BH177="CONVENIENCE",$BI177&gt;='MPLH COMPS'!$B$12,$BI177&lt;='MPLH COMPS'!$C$12),'MPLH COMPS'!$F$12&amp;" - "&amp;'MPLH COMPS'!$G$12,
IF(AND(BH177="CONVENIENCE",$BI177&gt;='MPLH COMPS'!$B$13,$BI177&lt;='MPLH COMPS'!$C$13),'MPLH COMPS'!$F$13&amp;" - "&amp;'MPLH COMPS'!$G$13,
""))))))))))))))))))))))</f>
        <v/>
      </c>
      <c r="BM177" s="31"/>
      <c r="BN177" s="113"/>
      <c r="BO177" s="115">
        <f t="shared" si="95"/>
        <v>0</v>
      </c>
      <c r="BP177" s="117">
        <f t="shared" si="96"/>
        <v>0</v>
      </c>
      <c r="BQ177" s="117">
        <f t="shared" si="97"/>
        <v>0</v>
      </c>
      <c r="BR177" s="116">
        <f t="shared" si="98"/>
        <v>0</v>
      </c>
      <c r="BS177" s="115">
        <f t="shared" si="99"/>
        <v>0</v>
      </c>
      <c r="BT177" s="117">
        <f t="shared" si="100"/>
        <v>0</v>
      </c>
      <c r="BU177" s="116">
        <f t="shared" si="101"/>
        <v>0</v>
      </c>
      <c r="BV177" s="115">
        <f t="shared" si="102"/>
        <v>0</v>
      </c>
      <c r="BW177" s="117">
        <f t="shared" si="103"/>
        <v>0</v>
      </c>
      <c r="BX177" s="116">
        <f t="shared" si="104"/>
        <v>0</v>
      </c>
      <c r="BY177" s="118">
        <f t="shared" si="108"/>
        <v>0</v>
      </c>
    </row>
    <row r="178" spans="1:77" ht="20.75" customHeight="1" x14ac:dyDescent="0.2">
      <c r="A178" s="74" t="s">
        <v>248</v>
      </c>
      <c r="B178" s="120" t="b">
        <v>0</v>
      </c>
      <c r="C178" s="75"/>
      <c r="D178" s="159">
        <f t="shared" si="105"/>
        <v>0</v>
      </c>
      <c r="E178" s="96"/>
      <c r="F178" s="76"/>
      <c r="G178" s="77"/>
      <c r="H178" s="77"/>
      <c r="I178" s="39">
        <f t="shared" si="106"/>
        <v>0</v>
      </c>
      <c r="J178" s="98">
        <f>IF($F178=0,0,IF($B178=FALSE,ROUND($F178/$I178,4),
IF(AND($B178=TRUE,C178=0,ROUND($F178/$I178,4)&gt;=0.4),MIN(1,ROUND(($F178/$I178)*'FEDERAL RATES (HIDDEN)'!$C$2,4)),
IF(AND($B178=TRUE,C178=0,ROUND($F178/$I178,4)&lt;0.4),ROUND($F178/$I178,4),
IF(ROUND((SUMIFS($F:$F,$B:$B,TRUE,$C:$C,$C178)/SUMIFS($I:$I,$B:$B,TRUE,$C:$C,$C178)),4)&gt;=0.4,
MIN(1,ROUND((SUMIFS($F:$F,$B:$B,TRUE,$C:$C,$C178)/SUMIFS($I:$I,$B:$B,TRUE,$C:$C,$C178))*'FEDERAL RATES (HIDDEN)'!$C$2,4)),
ROUND((SUMIFS($F:$F,$B:$B,TRUE,$C:$C,$C178)/SUMIFS($I:$I,$B:$B,TRUE,$C:$C,$C178)),4))))))</f>
        <v>0</v>
      </c>
      <c r="K178" s="89">
        <f t="shared" si="76"/>
        <v>0</v>
      </c>
      <c r="L178" s="99">
        <f t="shared" si="77"/>
        <v>0</v>
      </c>
      <c r="M178" s="68">
        <v>1</v>
      </c>
      <c r="N178" s="87">
        <f t="shared" si="109"/>
        <v>0</v>
      </c>
      <c r="O178" s="68"/>
      <c r="P178" s="38">
        <f t="shared" si="78"/>
        <v>0</v>
      </c>
      <c r="Q178" s="38">
        <f t="shared" si="79"/>
        <v>0</v>
      </c>
      <c r="R178" s="38">
        <f t="shared" si="80"/>
        <v>0</v>
      </c>
      <c r="S178" s="87">
        <f t="shared" si="81"/>
        <v>0</v>
      </c>
      <c r="T178" s="69"/>
      <c r="U178" s="38">
        <f t="shared" si="82"/>
        <v>0</v>
      </c>
      <c r="V178" s="38">
        <f t="shared" si="83"/>
        <v>0</v>
      </c>
      <c r="W178" s="38">
        <f t="shared" si="84"/>
        <v>0</v>
      </c>
      <c r="X178" s="87">
        <f t="shared" si="85"/>
        <v>0</v>
      </c>
      <c r="Y178" s="69"/>
      <c r="Z178" s="38">
        <f t="shared" si="86"/>
        <v>0</v>
      </c>
      <c r="AA178" s="38">
        <f t="shared" si="87"/>
        <v>0</v>
      </c>
      <c r="AB178" s="38">
        <f t="shared" si="88"/>
        <v>0</v>
      </c>
      <c r="AC178" s="87">
        <f t="shared" si="89"/>
        <v>0</v>
      </c>
      <c r="AD178" s="69"/>
      <c r="AE178" s="38">
        <f t="shared" si="90"/>
        <v>0</v>
      </c>
      <c r="AF178" s="38">
        <f t="shared" si="91"/>
        <v>0</v>
      </c>
      <c r="AG178" s="38">
        <f t="shared" si="92"/>
        <v>0</v>
      </c>
      <c r="AH178" s="87">
        <f t="shared" si="93"/>
        <v>0</v>
      </c>
      <c r="AI178" s="69"/>
      <c r="AJ178" s="39">
        <f t="shared" si="94"/>
        <v>0</v>
      </c>
      <c r="AK178" s="106"/>
      <c r="AL178" s="91"/>
      <c r="AM178" s="107"/>
      <c r="AN178" s="106"/>
      <c r="AO178" s="91"/>
      <c r="AP178" s="107"/>
      <c r="AQ178" s="106"/>
      <c r="AR178" s="91"/>
      <c r="AS178" s="107"/>
      <c r="AT178" s="106"/>
      <c r="AU178" s="91"/>
      <c r="AV178" s="107"/>
      <c r="AW178" s="106"/>
      <c r="AX178" s="107"/>
      <c r="AY178" s="106"/>
      <c r="AZ178" s="107"/>
      <c r="BA178" s="108"/>
      <c r="BB178" s="106"/>
      <c r="BC178" s="91"/>
      <c r="BD178" s="91"/>
      <c r="BE178" s="91"/>
      <c r="BF178" s="107"/>
      <c r="BG178" s="70"/>
      <c r="BH178" s="61"/>
      <c r="BI178" s="38">
        <f xml:space="preserve">
(P178*(2/3))+
(X178*(1/3))+
(AC178)+
(AH178)+
((AJ178)/(AZ178+'FEDERAL RATES (HIDDEN)'!$C$20))</f>
        <v>0</v>
      </c>
      <c r="BJ178" s="65"/>
      <c r="BK178" s="63">
        <f t="shared" si="107"/>
        <v>0</v>
      </c>
      <c r="BL178" s="88" t="str">
        <f>IF(AND(BH178="CONVENTIONAL",$BI178&gt;='MPLH COMPS'!$B$3,$BI178&lt;='MPLH COMPS'!$C$3),'MPLH COMPS'!$D$3&amp;" - "&amp;'MPLH COMPS'!$E$3,
IF(AND(BH178="CONVENTIONAL",$BI178&gt;='MPLH COMPS'!$B$4,$BI178&lt;='MPLH COMPS'!$C$4),'MPLH COMPS'!$D$4&amp;" - "&amp;'MPLH COMPS'!$E$4,
IF(AND(BH178="CONVENTIONAL",$BI178&gt;='MPLH COMPS'!$B$5,$BI178&lt;='MPLH COMPS'!$C$5),'MPLH COMPS'!$D$5&amp;" - "&amp;'MPLH COMPS'!$E$5,
IF(AND(BH178="CONVENTIONAL",$BI178&gt;='MPLH COMPS'!$B$6,$BI178&lt;='MPLH COMPS'!$C$6),'MPLH COMPS'!$D$6&amp;" - "&amp;'MPLH COMPS'!$E$6,
IF(AND(BH178="CONVENTIONAL",$BI178&gt;='MPLH COMPS'!$B$7,$BI178&lt;='MPLH COMPS'!$C$7),'MPLH COMPS'!$D$7&amp;" - "&amp;'MPLH COMPS'!$E$7,
IF(AND(BH178="CONVENTIONAL",$BI178&gt;='MPLH COMPS'!$B$8,$BI178&lt;='MPLH COMPS'!$C$8),'MPLH COMPS'!$D$8&amp;" - "&amp;'MPLH COMPS'!$E$8,
IF(AND(BH178="CONVENTIONAL",$BI178&gt;='MPLH COMPS'!$B$9,$BI178&lt;='MPLH COMPS'!$C$9),'MPLH COMPS'!$D$9&amp;" - "&amp;'MPLH COMPS'!$E$9,
IF(AND(BH178="CONVENTIONAL",$BI178&gt;='MPLH COMPS'!$B$10,$BI178&lt;='MPLH COMPS'!$C$10),'MPLH COMPS'!$D$10&amp;" - "&amp;'MPLH COMPS'!$E$10,
IF(AND(BH178="CONVENTIONAL",$BI178&gt;='MPLH COMPS'!$B$11,$BI178&lt;='MPLH COMPS'!$C$11),'MPLH COMPS'!$D$11&amp;" - "&amp;'MPLH COMPS'!$E$11,
IF(AND(BH178="CONVENTIONAL",$BI178&gt;='MPLH COMPS'!$B$12,$BI178&lt;='MPLH COMPS'!$C$12),'MPLH COMPS'!$D$12&amp;" - "&amp;'MPLH COMPS'!$E$12,
IF(AND(BH178="CONVENTIONAL",$BI178&gt;='MPLH COMPS'!$B$13,$BI178&lt;='MPLH COMPS'!$C$13),'MPLH COMPS'!$D$13&amp;" - "&amp;'MPLH COMPS'!$E$13,
IF(AND(BH178="CONVENIENCE",$BI178&gt;='MPLH COMPS'!$B$3,$BI178&lt;='MPLH COMPS'!$C$3),'MPLH COMPS'!$F$3&amp;" - "&amp;'MPLH COMPS'!$G$3,
IF(AND(BH178="CONVENIENCE",$BI178&gt;='MPLH COMPS'!$B$4,$BI178&lt;='MPLH COMPS'!$C$4),'MPLH COMPS'!$F$4&amp;" - "&amp;'MPLH COMPS'!$G$4,
IF(AND(BH178="CONVENIENCE",$BI178&gt;='MPLH COMPS'!$B$5,$BI178&lt;='MPLH COMPS'!$C$5),'MPLH COMPS'!$F$5&amp;" - "&amp;'MPLH COMPS'!$G$5,
IF(AND(BH178="CONVENIENCE",$BI178&gt;='MPLH COMPS'!$B$6,$BI178&lt;='MPLH COMPS'!$C$6),'MPLH COMPS'!$F$6&amp;" - "&amp;'MPLH COMPS'!$G$6,
IF(AND(BH178="CONVENIENCE",$BI178&gt;='MPLH COMPS'!$B$7,$BI178&lt;='MPLH COMPS'!$C$7),'MPLH COMPS'!$F$7&amp;" - "&amp;'MPLH COMPS'!$G$7,
IF(AND(BH178="CONVENIENCE",$BI178&gt;='MPLH COMPS'!$B$8,$BI178&lt;='MPLH COMPS'!$C$8),'MPLH COMPS'!$F$8&amp;" - "&amp;'MPLH COMPS'!$G$8,
IF(AND(BH178="CONVENIENCE",$BI178&gt;='MPLH COMPS'!$B$9,$BI178&lt;='MPLH COMPS'!$C$9),'MPLH COMPS'!$F$9&amp;" - "&amp;'MPLH COMPS'!$G$9,
IF(AND(BH178="CONVENIENCE",$BI178&gt;='MPLH COMPS'!$B$10,$BI178&lt;='MPLH COMPS'!$C$10),'MPLH COMPS'!$F$10&amp;" - "&amp;'MPLH COMPS'!$G$10,
IF(AND(BH178="CONVENIENCE",$BI178&gt;='MPLH COMPS'!$B$11,$BI178&lt;='MPLH COMPS'!$C$11),'MPLH COMPS'!$F$11&amp;" - "&amp;'MPLH COMPS'!$G$11,
IF(AND(BH178="CONVENIENCE",$BI178&gt;='MPLH COMPS'!$B$12,$BI178&lt;='MPLH COMPS'!$C$12),'MPLH COMPS'!$F$12&amp;" - "&amp;'MPLH COMPS'!$G$12,
IF(AND(BH178="CONVENIENCE",$BI178&gt;='MPLH COMPS'!$B$13,$BI178&lt;='MPLH COMPS'!$C$13),'MPLH COMPS'!$F$13&amp;" - "&amp;'MPLH COMPS'!$G$13,
""))))))))))))))))))))))</f>
        <v/>
      </c>
      <c r="BM178" s="31"/>
      <c r="BN178" s="113"/>
      <c r="BO178" s="115">
        <f t="shared" si="95"/>
        <v>0</v>
      </c>
      <c r="BP178" s="117">
        <f t="shared" si="96"/>
        <v>0</v>
      </c>
      <c r="BQ178" s="117">
        <f t="shared" si="97"/>
        <v>0</v>
      </c>
      <c r="BR178" s="116">
        <f t="shared" si="98"/>
        <v>0</v>
      </c>
      <c r="BS178" s="115">
        <f t="shared" si="99"/>
        <v>0</v>
      </c>
      <c r="BT178" s="117">
        <f t="shared" si="100"/>
        <v>0</v>
      </c>
      <c r="BU178" s="116">
        <f t="shared" si="101"/>
        <v>0</v>
      </c>
      <c r="BV178" s="115">
        <f t="shared" si="102"/>
        <v>0</v>
      </c>
      <c r="BW178" s="117">
        <f t="shared" si="103"/>
        <v>0</v>
      </c>
      <c r="BX178" s="116">
        <f t="shared" si="104"/>
        <v>0</v>
      </c>
      <c r="BY178" s="118">
        <f t="shared" si="108"/>
        <v>0</v>
      </c>
    </row>
    <row r="179" spans="1:77" ht="20.75" customHeight="1" x14ac:dyDescent="0.2">
      <c r="A179" s="74" t="s">
        <v>249</v>
      </c>
      <c r="B179" s="120" t="b">
        <v>0</v>
      </c>
      <c r="C179" s="75"/>
      <c r="D179" s="159">
        <f t="shared" si="105"/>
        <v>0</v>
      </c>
      <c r="E179" s="96"/>
      <c r="F179" s="76"/>
      <c r="G179" s="77"/>
      <c r="H179" s="77"/>
      <c r="I179" s="39">
        <f t="shared" si="106"/>
        <v>0</v>
      </c>
      <c r="J179" s="98">
        <f>IF($F179=0,0,IF($B179=FALSE,ROUND($F179/$I179,4),
IF(AND($B179=TRUE,C179=0,ROUND($F179/$I179,4)&gt;=0.4),MIN(1,ROUND(($F179/$I179)*'FEDERAL RATES (HIDDEN)'!$C$2,4)),
IF(AND($B179=TRUE,C179=0,ROUND($F179/$I179,4)&lt;0.4),ROUND($F179/$I179,4),
IF(ROUND((SUMIFS($F:$F,$B:$B,TRUE,$C:$C,$C179)/SUMIFS($I:$I,$B:$B,TRUE,$C:$C,$C179)),4)&gt;=0.4,
MIN(1,ROUND((SUMIFS($F:$F,$B:$B,TRUE,$C:$C,$C179)/SUMIFS($I:$I,$B:$B,TRUE,$C:$C,$C179))*'FEDERAL RATES (HIDDEN)'!$C$2,4)),
ROUND((SUMIFS($F:$F,$B:$B,TRUE,$C:$C,$C179)/SUMIFS($I:$I,$B:$B,TRUE,$C:$C,$C179)),4))))))</f>
        <v>0</v>
      </c>
      <c r="K179" s="89">
        <f t="shared" si="76"/>
        <v>0</v>
      </c>
      <c r="L179" s="99">
        <f t="shared" si="77"/>
        <v>0</v>
      </c>
      <c r="M179" s="68">
        <v>1</v>
      </c>
      <c r="N179" s="87">
        <f t="shared" si="109"/>
        <v>0</v>
      </c>
      <c r="O179" s="68"/>
      <c r="P179" s="38">
        <f t="shared" si="78"/>
        <v>0</v>
      </c>
      <c r="Q179" s="38">
        <f t="shared" si="79"/>
        <v>0</v>
      </c>
      <c r="R179" s="38">
        <f t="shared" si="80"/>
        <v>0</v>
      </c>
      <c r="S179" s="87">
        <f t="shared" si="81"/>
        <v>0</v>
      </c>
      <c r="T179" s="69"/>
      <c r="U179" s="38">
        <f t="shared" si="82"/>
        <v>0</v>
      </c>
      <c r="V179" s="38">
        <f t="shared" si="83"/>
        <v>0</v>
      </c>
      <c r="W179" s="38">
        <f t="shared" si="84"/>
        <v>0</v>
      </c>
      <c r="X179" s="87">
        <f t="shared" si="85"/>
        <v>0</v>
      </c>
      <c r="Y179" s="69"/>
      <c r="Z179" s="38">
        <f t="shared" si="86"/>
        <v>0</v>
      </c>
      <c r="AA179" s="38">
        <f t="shared" si="87"/>
        <v>0</v>
      </c>
      <c r="AB179" s="38">
        <f t="shared" si="88"/>
        <v>0</v>
      </c>
      <c r="AC179" s="87">
        <f t="shared" si="89"/>
        <v>0</v>
      </c>
      <c r="AD179" s="69"/>
      <c r="AE179" s="38">
        <f t="shared" si="90"/>
        <v>0</v>
      </c>
      <c r="AF179" s="38">
        <f t="shared" si="91"/>
        <v>0</v>
      </c>
      <c r="AG179" s="38">
        <f t="shared" si="92"/>
        <v>0</v>
      </c>
      <c r="AH179" s="87">
        <f t="shared" si="93"/>
        <v>0</v>
      </c>
      <c r="AI179" s="69"/>
      <c r="AJ179" s="39">
        <f t="shared" si="94"/>
        <v>0</v>
      </c>
      <c r="AK179" s="106"/>
      <c r="AL179" s="91"/>
      <c r="AM179" s="107"/>
      <c r="AN179" s="106"/>
      <c r="AO179" s="91"/>
      <c r="AP179" s="107"/>
      <c r="AQ179" s="106"/>
      <c r="AR179" s="91"/>
      <c r="AS179" s="107"/>
      <c r="AT179" s="106"/>
      <c r="AU179" s="91"/>
      <c r="AV179" s="107"/>
      <c r="AW179" s="106"/>
      <c r="AX179" s="107"/>
      <c r="AY179" s="106"/>
      <c r="AZ179" s="107"/>
      <c r="BA179" s="108"/>
      <c r="BB179" s="106"/>
      <c r="BC179" s="91"/>
      <c r="BD179" s="91"/>
      <c r="BE179" s="91"/>
      <c r="BF179" s="107"/>
      <c r="BG179" s="70"/>
      <c r="BH179" s="61"/>
      <c r="BI179" s="38">
        <f xml:space="preserve">
(P179*(2/3))+
(X179*(1/3))+
(AC179)+
(AH179)+
((AJ179)/(AZ179+'FEDERAL RATES (HIDDEN)'!$C$20))</f>
        <v>0</v>
      </c>
      <c r="BJ179" s="65"/>
      <c r="BK179" s="63">
        <f t="shared" si="107"/>
        <v>0</v>
      </c>
      <c r="BL179" s="88" t="str">
        <f>IF(AND(BH179="CONVENTIONAL",$BI179&gt;='MPLH COMPS'!$B$3,$BI179&lt;='MPLH COMPS'!$C$3),'MPLH COMPS'!$D$3&amp;" - "&amp;'MPLH COMPS'!$E$3,
IF(AND(BH179="CONVENTIONAL",$BI179&gt;='MPLH COMPS'!$B$4,$BI179&lt;='MPLH COMPS'!$C$4),'MPLH COMPS'!$D$4&amp;" - "&amp;'MPLH COMPS'!$E$4,
IF(AND(BH179="CONVENTIONAL",$BI179&gt;='MPLH COMPS'!$B$5,$BI179&lt;='MPLH COMPS'!$C$5),'MPLH COMPS'!$D$5&amp;" - "&amp;'MPLH COMPS'!$E$5,
IF(AND(BH179="CONVENTIONAL",$BI179&gt;='MPLH COMPS'!$B$6,$BI179&lt;='MPLH COMPS'!$C$6),'MPLH COMPS'!$D$6&amp;" - "&amp;'MPLH COMPS'!$E$6,
IF(AND(BH179="CONVENTIONAL",$BI179&gt;='MPLH COMPS'!$B$7,$BI179&lt;='MPLH COMPS'!$C$7),'MPLH COMPS'!$D$7&amp;" - "&amp;'MPLH COMPS'!$E$7,
IF(AND(BH179="CONVENTIONAL",$BI179&gt;='MPLH COMPS'!$B$8,$BI179&lt;='MPLH COMPS'!$C$8),'MPLH COMPS'!$D$8&amp;" - "&amp;'MPLH COMPS'!$E$8,
IF(AND(BH179="CONVENTIONAL",$BI179&gt;='MPLH COMPS'!$B$9,$BI179&lt;='MPLH COMPS'!$C$9),'MPLH COMPS'!$D$9&amp;" - "&amp;'MPLH COMPS'!$E$9,
IF(AND(BH179="CONVENTIONAL",$BI179&gt;='MPLH COMPS'!$B$10,$BI179&lt;='MPLH COMPS'!$C$10),'MPLH COMPS'!$D$10&amp;" - "&amp;'MPLH COMPS'!$E$10,
IF(AND(BH179="CONVENTIONAL",$BI179&gt;='MPLH COMPS'!$B$11,$BI179&lt;='MPLH COMPS'!$C$11),'MPLH COMPS'!$D$11&amp;" - "&amp;'MPLH COMPS'!$E$11,
IF(AND(BH179="CONVENTIONAL",$BI179&gt;='MPLH COMPS'!$B$12,$BI179&lt;='MPLH COMPS'!$C$12),'MPLH COMPS'!$D$12&amp;" - "&amp;'MPLH COMPS'!$E$12,
IF(AND(BH179="CONVENTIONAL",$BI179&gt;='MPLH COMPS'!$B$13,$BI179&lt;='MPLH COMPS'!$C$13),'MPLH COMPS'!$D$13&amp;" - "&amp;'MPLH COMPS'!$E$13,
IF(AND(BH179="CONVENIENCE",$BI179&gt;='MPLH COMPS'!$B$3,$BI179&lt;='MPLH COMPS'!$C$3),'MPLH COMPS'!$F$3&amp;" - "&amp;'MPLH COMPS'!$G$3,
IF(AND(BH179="CONVENIENCE",$BI179&gt;='MPLH COMPS'!$B$4,$BI179&lt;='MPLH COMPS'!$C$4),'MPLH COMPS'!$F$4&amp;" - "&amp;'MPLH COMPS'!$G$4,
IF(AND(BH179="CONVENIENCE",$BI179&gt;='MPLH COMPS'!$B$5,$BI179&lt;='MPLH COMPS'!$C$5),'MPLH COMPS'!$F$5&amp;" - "&amp;'MPLH COMPS'!$G$5,
IF(AND(BH179="CONVENIENCE",$BI179&gt;='MPLH COMPS'!$B$6,$BI179&lt;='MPLH COMPS'!$C$6),'MPLH COMPS'!$F$6&amp;" - "&amp;'MPLH COMPS'!$G$6,
IF(AND(BH179="CONVENIENCE",$BI179&gt;='MPLH COMPS'!$B$7,$BI179&lt;='MPLH COMPS'!$C$7),'MPLH COMPS'!$F$7&amp;" - "&amp;'MPLH COMPS'!$G$7,
IF(AND(BH179="CONVENIENCE",$BI179&gt;='MPLH COMPS'!$B$8,$BI179&lt;='MPLH COMPS'!$C$8),'MPLH COMPS'!$F$8&amp;" - "&amp;'MPLH COMPS'!$G$8,
IF(AND(BH179="CONVENIENCE",$BI179&gt;='MPLH COMPS'!$B$9,$BI179&lt;='MPLH COMPS'!$C$9),'MPLH COMPS'!$F$9&amp;" - "&amp;'MPLH COMPS'!$G$9,
IF(AND(BH179="CONVENIENCE",$BI179&gt;='MPLH COMPS'!$B$10,$BI179&lt;='MPLH COMPS'!$C$10),'MPLH COMPS'!$F$10&amp;" - "&amp;'MPLH COMPS'!$G$10,
IF(AND(BH179="CONVENIENCE",$BI179&gt;='MPLH COMPS'!$B$11,$BI179&lt;='MPLH COMPS'!$C$11),'MPLH COMPS'!$F$11&amp;" - "&amp;'MPLH COMPS'!$G$11,
IF(AND(BH179="CONVENIENCE",$BI179&gt;='MPLH COMPS'!$B$12,$BI179&lt;='MPLH COMPS'!$C$12),'MPLH COMPS'!$F$12&amp;" - "&amp;'MPLH COMPS'!$G$12,
IF(AND(BH179="CONVENIENCE",$BI179&gt;='MPLH COMPS'!$B$13,$BI179&lt;='MPLH COMPS'!$C$13),'MPLH COMPS'!$F$13&amp;" - "&amp;'MPLH COMPS'!$G$13,
""))))))))))))))))))))))</f>
        <v/>
      </c>
      <c r="BM179" s="31"/>
      <c r="BN179" s="113"/>
      <c r="BO179" s="115">
        <f t="shared" si="95"/>
        <v>0</v>
      </c>
      <c r="BP179" s="117">
        <f t="shared" si="96"/>
        <v>0</v>
      </c>
      <c r="BQ179" s="117">
        <f t="shared" si="97"/>
        <v>0</v>
      </c>
      <c r="BR179" s="116">
        <f t="shared" si="98"/>
        <v>0</v>
      </c>
      <c r="BS179" s="115">
        <f t="shared" si="99"/>
        <v>0</v>
      </c>
      <c r="BT179" s="117">
        <f t="shared" si="100"/>
        <v>0</v>
      </c>
      <c r="BU179" s="116">
        <f t="shared" si="101"/>
        <v>0</v>
      </c>
      <c r="BV179" s="115">
        <f t="shared" si="102"/>
        <v>0</v>
      </c>
      <c r="BW179" s="117">
        <f t="shared" si="103"/>
        <v>0</v>
      </c>
      <c r="BX179" s="116">
        <f t="shared" si="104"/>
        <v>0</v>
      </c>
      <c r="BY179" s="118">
        <f t="shared" si="108"/>
        <v>0</v>
      </c>
    </row>
    <row r="180" spans="1:77" ht="20.75" customHeight="1" x14ac:dyDescent="0.2">
      <c r="A180" s="74" t="s">
        <v>250</v>
      </c>
      <c r="B180" s="120" t="b">
        <v>0</v>
      </c>
      <c r="C180" s="75"/>
      <c r="D180" s="159">
        <f t="shared" si="105"/>
        <v>0</v>
      </c>
      <c r="E180" s="96"/>
      <c r="F180" s="76"/>
      <c r="G180" s="77"/>
      <c r="H180" s="77"/>
      <c r="I180" s="39">
        <f t="shared" si="106"/>
        <v>0</v>
      </c>
      <c r="J180" s="98">
        <f>IF($F180=0,0,IF($B180=FALSE,ROUND($F180/$I180,4),
IF(AND($B180=TRUE,C180=0,ROUND($F180/$I180,4)&gt;=0.4),MIN(1,ROUND(($F180/$I180)*'FEDERAL RATES (HIDDEN)'!$C$2,4)),
IF(AND($B180=TRUE,C180=0,ROUND($F180/$I180,4)&lt;0.4),ROUND($F180/$I180,4),
IF(ROUND((SUMIFS($F:$F,$B:$B,TRUE,$C:$C,$C180)/SUMIFS($I:$I,$B:$B,TRUE,$C:$C,$C180)),4)&gt;=0.4,
MIN(1,ROUND((SUMIFS($F:$F,$B:$B,TRUE,$C:$C,$C180)/SUMIFS($I:$I,$B:$B,TRUE,$C:$C,$C180))*'FEDERAL RATES (HIDDEN)'!$C$2,4)),
ROUND((SUMIFS($F:$F,$B:$B,TRUE,$C:$C,$C180)/SUMIFS($I:$I,$B:$B,TRUE,$C:$C,$C180)),4))))))</f>
        <v>0</v>
      </c>
      <c r="K180" s="89">
        <f t="shared" si="76"/>
        <v>0</v>
      </c>
      <c r="L180" s="99">
        <f t="shared" si="77"/>
        <v>0</v>
      </c>
      <c r="M180" s="68">
        <v>1</v>
      </c>
      <c r="N180" s="87">
        <f t="shared" si="109"/>
        <v>0</v>
      </c>
      <c r="O180" s="68"/>
      <c r="P180" s="38">
        <f t="shared" si="78"/>
        <v>0</v>
      </c>
      <c r="Q180" s="38">
        <f t="shared" si="79"/>
        <v>0</v>
      </c>
      <c r="R180" s="38">
        <f t="shared" si="80"/>
        <v>0</v>
      </c>
      <c r="S180" s="87">
        <f t="shared" si="81"/>
        <v>0</v>
      </c>
      <c r="T180" s="69"/>
      <c r="U180" s="38">
        <f t="shared" si="82"/>
        <v>0</v>
      </c>
      <c r="V180" s="38">
        <f t="shared" si="83"/>
        <v>0</v>
      </c>
      <c r="W180" s="38">
        <f t="shared" si="84"/>
        <v>0</v>
      </c>
      <c r="X180" s="87">
        <f t="shared" si="85"/>
        <v>0</v>
      </c>
      <c r="Y180" s="69"/>
      <c r="Z180" s="38">
        <f t="shared" si="86"/>
        <v>0</v>
      </c>
      <c r="AA180" s="38">
        <f t="shared" si="87"/>
        <v>0</v>
      </c>
      <c r="AB180" s="38">
        <f t="shared" si="88"/>
        <v>0</v>
      </c>
      <c r="AC180" s="87">
        <f t="shared" si="89"/>
        <v>0</v>
      </c>
      <c r="AD180" s="69"/>
      <c r="AE180" s="38">
        <f t="shared" si="90"/>
        <v>0</v>
      </c>
      <c r="AF180" s="38">
        <f t="shared" si="91"/>
        <v>0</v>
      </c>
      <c r="AG180" s="38">
        <f t="shared" si="92"/>
        <v>0</v>
      </c>
      <c r="AH180" s="87">
        <f t="shared" si="93"/>
        <v>0</v>
      </c>
      <c r="AI180" s="69"/>
      <c r="AJ180" s="39">
        <f t="shared" si="94"/>
        <v>0</v>
      </c>
      <c r="AK180" s="106"/>
      <c r="AL180" s="91"/>
      <c r="AM180" s="107"/>
      <c r="AN180" s="106"/>
      <c r="AO180" s="91"/>
      <c r="AP180" s="107"/>
      <c r="AQ180" s="106"/>
      <c r="AR180" s="91"/>
      <c r="AS180" s="107"/>
      <c r="AT180" s="106"/>
      <c r="AU180" s="91"/>
      <c r="AV180" s="107"/>
      <c r="AW180" s="106"/>
      <c r="AX180" s="107"/>
      <c r="AY180" s="106"/>
      <c r="AZ180" s="107"/>
      <c r="BA180" s="108"/>
      <c r="BB180" s="106"/>
      <c r="BC180" s="91"/>
      <c r="BD180" s="91"/>
      <c r="BE180" s="91"/>
      <c r="BF180" s="107"/>
      <c r="BG180" s="70"/>
      <c r="BH180" s="61"/>
      <c r="BI180" s="38">
        <f xml:space="preserve">
(P180*(2/3))+
(X180*(1/3))+
(AC180)+
(AH180)+
((AJ180)/(AZ180+'FEDERAL RATES (HIDDEN)'!$C$20))</f>
        <v>0</v>
      </c>
      <c r="BJ180" s="65"/>
      <c r="BK180" s="63">
        <f t="shared" si="107"/>
        <v>0</v>
      </c>
      <c r="BL180" s="88" t="str">
        <f>IF(AND(BH180="CONVENTIONAL",$BI180&gt;='MPLH COMPS'!$B$3,$BI180&lt;='MPLH COMPS'!$C$3),'MPLH COMPS'!$D$3&amp;" - "&amp;'MPLH COMPS'!$E$3,
IF(AND(BH180="CONVENTIONAL",$BI180&gt;='MPLH COMPS'!$B$4,$BI180&lt;='MPLH COMPS'!$C$4),'MPLH COMPS'!$D$4&amp;" - "&amp;'MPLH COMPS'!$E$4,
IF(AND(BH180="CONVENTIONAL",$BI180&gt;='MPLH COMPS'!$B$5,$BI180&lt;='MPLH COMPS'!$C$5),'MPLH COMPS'!$D$5&amp;" - "&amp;'MPLH COMPS'!$E$5,
IF(AND(BH180="CONVENTIONAL",$BI180&gt;='MPLH COMPS'!$B$6,$BI180&lt;='MPLH COMPS'!$C$6),'MPLH COMPS'!$D$6&amp;" - "&amp;'MPLH COMPS'!$E$6,
IF(AND(BH180="CONVENTIONAL",$BI180&gt;='MPLH COMPS'!$B$7,$BI180&lt;='MPLH COMPS'!$C$7),'MPLH COMPS'!$D$7&amp;" - "&amp;'MPLH COMPS'!$E$7,
IF(AND(BH180="CONVENTIONAL",$BI180&gt;='MPLH COMPS'!$B$8,$BI180&lt;='MPLH COMPS'!$C$8),'MPLH COMPS'!$D$8&amp;" - "&amp;'MPLH COMPS'!$E$8,
IF(AND(BH180="CONVENTIONAL",$BI180&gt;='MPLH COMPS'!$B$9,$BI180&lt;='MPLH COMPS'!$C$9),'MPLH COMPS'!$D$9&amp;" - "&amp;'MPLH COMPS'!$E$9,
IF(AND(BH180="CONVENTIONAL",$BI180&gt;='MPLH COMPS'!$B$10,$BI180&lt;='MPLH COMPS'!$C$10),'MPLH COMPS'!$D$10&amp;" - "&amp;'MPLH COMPS'!$E$10,
IF(AND(BH180="CONVENTIONAL",$BI180&gt;='MPLH COMPS'!$B$11,$BI180&lt;='MPLH COMPS'!$C$11),'MPLH COMPS'!$D$11&amp;" - "&amp;'MPLH COMPS'!$E$11,
IF(AND(BH180="CONVENTIONAL",$BI180&gt;='MPLH COMPS'!$B$12,$BI180&lt;='MPLH COMPS'!$C$12),'MPLH COMPS'!$D$12&amp;" - "&amp;'MPLH COMPS'!$E$12,
IF(AND(BH180="CONVENTIONAL",$BI180&gt;='MPLH COMPS'!$B$13,$BI180&lt;='MPLH COMPS'!$C$13),'MPLH COMPS'!$D$13&amp;" - "&amp;'MPLH COMPS'!$E$13,
IF(AND(BH180="CONVENIENCE",$BI180&gt;='MPLH COMPS'!$B$3,$BI180&lt;='MPLH COMPS'!$C$3),'MPLH COMPS'!$F$3&amp;" - "&amp;'MPLH COMPS'!$G$3,
IF(AND(BH180="CONVENIENCE",$BI180&gt;='MPLH COMPS'!$B$4,$BI180&lt;='MPLH COMPS'!$C$4),'MPLH COMPS'!$F$4&amp;" - "&amp;'MPLH COMPS'!$G$4,
IF(AND(BH180="CONVENIENCE",$BI180&gt;='MPLH COMPS'!$B$5,$BI180&lt;='MPLH COMPS'!$C$5),'MPLH COMPS'!$F$5&amp;" - "&amp;'MPLH COMPS'!$G$5,
IF(AND(BH180="CONVENIENCE",$BI180&gt;='MPLH COMPS'!$B$6,$BI180&lt;='MPLH COMPS'!$C$6),'MPLH COMPS'!$F$6&amp;" - "&amp;'MPLH COMPS'!$G$6,
IF(AND(BH180="CONVENIENCE",$BI180&gt;='MPLH COMPS'!$B$7,$BI180&lt;='MPLH COMPS'!$C$7),'MPLH COMPS'!$F$7&amp;" - "&amp;'MPLH COMPS'!$G$7,
IF(AND(BH180="CONVENIENCE",$BI180&gt;='MPLH COMPS'!$B$8,$BI180&lt;='MPLH COMPS'!$C$8),'MPLH COMPS'!$F$8&amp;" - "&amp;'MPLH COMPS'!$G$8,
IF(AND(BH180="CONVENIENCE",$BI180&gt;='MPLH COMPS'!$B$9,$BI180&lt;='MPLH COMPS'!$C$9),'MPLH COMPS'!$F$9&amp;" - "&amp;'MPLH COMPS'!$G$9,
IF(AND(BH180="CONVENIENCE",$BI180&gt;='MPLH COMPS'!$B$10,$BI180&lt;='MPLH COMPS'!$C$10),'MPLH COMPS'!$F$10&amp;" - "&amp;'MPLH COMPS'!$G$10,
IF(AND(BH180="CONVENIENCE",$BI180&gt;='MPLH COMPS'!$B$11,$BI180&lt;='MPLH COMPS'!$C$11),'MPLH COMPS'!$F$11&amp;" - "&amp;'MPLH COMPS'!$G$11,
IF(AND(BH180="CONVENIENCE",$BI180&gt;='MPLH COMPS'!$B$12,$BI180&lt;='MPLH COMPS'!$C$12),'MPLH COMPS'!$F$12&amp;" - "&amp;'MPLH COMPS'!$G$12,
IF(AND(BH180="CONVENIENCE",$BI180&gt;='MPLH COMPS'!$B$13,$BI180&lt;='MPLH COMPS'!$C$13),'MPLH COMPS'!$F$13&amp;" - "&amp;'MPLH COMPS'!$G$13,
""))))))))))))))))))))))</f>
        <v/>
      </c>
      <c r="BM180" s="31"/>
      <c r="BN180" s="113"/>
      <c r="BO180" s="115">
        <f t="shared" si="95"/>
        <v>0</v>
      </c>
      <c r="BP180" s="117">
        <f t="shared" si="96"/>
        <v>0</v>
      </c>
      <c r="BQ180" s="117">
        <f t="shared" si="97"/>
        <v>0</v>
      </c>
      <c r="BR180" s="116">
        <f t="shared" si="98"/>
        <v>0</v>
      </c>
      <c r="BS180" s="115">
        <f t="shared" si="99"/>
        <v>0</v>
      </c>
      <c r="BT180" s="117">
        <f t="shared" si="100"/>
        <v>0</v>
      </c>
      <c r="BU180" s="116">
        <f t="shared" si="101"/>
        <v>0</v>
      </c>
      <c r="BV180" s="115">
        <f t="shared" si="102"/>
        <v>0</v>
      </c>
      <c r="BW180" s="117">
        <f t="shared" si="103"/>
        <v>0</v>
      </c>
      <c r="BX180" s="116">
        <f t="shared" si="104"/>
        <v>0</v>
      </c>
      <c r="BY180" s="118">
        <f t="shared" si="108"/>
        <v>0</v>
      </c>
    </row>
    <row r="181" spans="1:77" ht="20.75" customHeight="1" x14ac:dyDescent="0.2">
      <c r="A181" s="74" t="s">
        <v>251</v>
      </c>
      <c r="B181" s="120" t="b">
        <v>0</v>
      </c>
      <c r="C181" s="75"/>
      <c r="D181" s="159">
        <f t="shared" si="105"/>
        <v>0</v>
      </c>
      <c r="E181" s="96"/>
      <c r="F181" s="76"/>
      <c r="G181" s="77"/>
      <c r="H181" s="77"/>
      <c r="I181" s="39">
        <f t="shared" si="106"/>
        <v>0</v>
      </c>
      <c r="J181" s="98">
        <f>IF($F181=0,0,IF($B181=FALSE,ROUND($F181/$I181,4),
IF(AND($B181=TRUE,C181=0,ROUND($F181/$I181,4)&gt;=0.4),MIN(1,ROUND(($F181/$I181)*'FEDERAL RATES (HIDDEN)'!$C$2,4)),
IF(AND($B181=TRUE,C181=0,ROUND($F181/$I181,4)&lt;0.4),ROUND($F181/$I181,4),
IF(ROUND((SUMIFS($F:$F,$B:$B,TRUE,$C:$C,$C181)/SUMIFS($I:$I,$B:$B,TRUE,$C:$C,$C181)),4)&gt;=0.4,
MIN(1,ROUND((SUMIFS($F:$F,$B:$B,TRUE,$C:$C,$C181)/SUMIFS($I:$I,$B:$B,TRUE,$C:$C,$C181))*'FEDERAL RATES (HIDDEN)'!$C$2,4)),
ROUND((SUMIFS($F:$F,$B:$B,TRUE,$C:$C,$C181)/SUMIFS($I:$I,$B:$B,TRUE,$C:$C,$C181)),4))))))</f>
        <v>0</v>
      </c>
      <c r="K181" s="89">
        <f t="shared" si="76"/>
        <v>0</v>
      </c>
      <c r="L181" s="99">
        <f t="shared" si="77"/>
        <v>0</v>
      </c>
      <c r="M181" s="68">
        <v>1</v>
      </c>
      <c r="N181" s="87">
        <f t="shared" si="109"/>
        <v>0</v>
      </c>
      <c r="O181" s="68"/>
      <c r="P181" s="38">
        <f t="shared" si="78"/>
        <v>0</v>
      </c>
      <c r="Q181" s="38">
        <f t="shared" si="79"/>
        <v>0</v>
      </c>
      <c r="R181" s="38">
        <f t="shared" si="80"/>
        <v>0</v>
      </c>
      <c r="S181" s="87">
        <f t="shared" si="81"/>
        <v>0</v>
      </c>
      <c r="T181" s="69"/>
      <c r="U181" s="38">
        <f t="shared" si="82"/>
        <v>0</v>
      </c>
      <c r="V181" s="38">
        <f t="shared" si="83"/>
        <v>0</v>
      </c>
      <c r="W181" s="38">
        <f t="shared" si="84"/>
        <v>0</v>
      </c>
      <c r="X181" s="87">
        <f t="shared" si="85"/>
        <v>0</v>
      </c>
      <c r="Y181" s="69"/>
      <c r="Z181" s="38">
        <f t="shared" si="86"/>
        <v>0</v>
      </c>
      <c r="AA181" s="38">
        <f t="shared" si="87"/>
        <v>0</v>
      </c>
      <c r="AB181" s="38">
        <f t="shared" si="88"/>
        <v>0</v>
      </c>
      <c r="AC181" s="87">
        <f t="shared" si="89"/>
        <v>0</v>
      </c>
      <c r="AD181" s="69"/>
      <c r="AE181" s="38">
        <f t="shared" si="90"/>
        <v>0</v>
      </c>
      <c r="AF181" s="38">
        <f t="shared" si="91"/>
        <v>0</v>
      </c>
      <c r="AG181" s="38">
        <f t="shared" si="92"/>
        <v>0</v>
      </c>
      <c r="AH181" s="87">
        <f t="shared" si="93"/>
        <v>0</v>
      </c>
      <c r="AI181" s="69"/>
      <c r="AJ181" s="39">
        <f t="shared" si="94"/>
        <v>0</v>
      </c>
      <c r="AK181" s="106"/>
      <c r="AL181" s="91"/>
      <c r="AM181" s="107"/>
      <c r="AN181" s="106"/>
      <c r="AO181" s="91"/>
      <c r="AP181" s="107"/>
      <c r="AQ181" s="106"/>
      <c r="AR181" s="91"/>
      <c r="AS181" s="107"/>
      <c r="AT181" s="106"/>
      <c r="AU181" s="91"/>
      <c r="AV181" s="107"/>
      <c r="AW181" s="106"/>
      <c r="AX181" s="107"/>
      <c r="AY181" s="106"/>
      <c r="AZ181" s="107"/>
      <c r="BA181" s="108"/>
      <c r="BB181" s="106"/>
      <c r="BC181" s="91"/>
      <c r="BD181" s="91"/>
      <c r="BE181" s="91"/>
      <c r="BF181" s="107"/>
      <c r="BG181" s="70"/>
      <c r="BH181" s="61"/>
      <c r="BI181" s="38">
        <f xml:space="preserve">
(P181*(2/3))+
(X181*(1/3))+
(AC181)+
(AH181)+
((AJ181)/(AZ181+'FEDERAL RATES (HIDDEN)'!$C$20))</f>
        <v>0</v>
      </c>
      <c r="BJ181" s="65"/>
      <c r="BK181" s="63">
        <f t="shared" si="107"/>
        <v>0</v>
      </c>
      <c r="BL181" s="88" t="str">
        <f>IF(AND(BH181="CONVENTIONAL",$BI181&gt;='MPLH COMPS'!$B$3,$BI181&lt;='MPLH COMPS'!$C$3),'MPLH COMPS'!$D$3&amp;" - "&amp;'MPLH COMPS'!$E$3,
IF(AND(BH181="CONVENTIONAL",$BI181&gt;='MPLH COMPS'!$B$4,$BI181&lt;='MPLH COMPS'!$C$4),'MPLH COMPS'!$D$4&amp;" - "&amp;'MPLH COMPS'!$E$4,
IF(AND(BH181="CONVENTIONAL",$BI181&gt;='MPLH COMPS'!$B$5,$BI181&lt;='MPLH COMPS'!$C$5),'MPLH COMPS'!$D$5&amp;" - "&amp;'MPLH COMPS'!$E$5,
IF(AND(BH181="CONVENTIONAL",$BI181&gt;='MPLH COMPS'!$B$6,$BI181&lt;='MPLH COMPS'!$C$6),'MPLH COMPS'!$D$6&amp;" - "&amp;'MPLH COMPS'!$E$6,
IF(AND(BH181="CONVENTIONAL",$BI181&gt;='MPLH COMPS'!$B$7,$BI181&lt;='MPLH COMPS'!$C$7),'MPLH COMPS'!$D$7&amp;" - "&amp;'MPLH COMPS'!$E$7,
IF(AND(BH181="CONVENTIONAL",$BI181&gt;='MPLH COMPS'!$B$8,$BI181&lt;='MPLH COMPS'!$C$8),'MPLH COMPS'!$D$8&amp;" - "&amp;'MPLH COMPS'!$E$8,
IF(AND(BH181="CONVENTIONAL",$BI181&gt;='MPLH COMPS'!$B$9,$BI181&lt;='MPLH COMPS'!$C$9),'MPLH COMPS'!$D$9&amp;" - "&amp;'MPLH COMPS'!$E$9,
IF(AND(BH181="CONVENTIONAL",$BI181&gt;='MPLH COMPS'!$B$10,$BI181&lt;='MPLH COMPS'!$C$10),'MPLH COMPS'!$D$10&amp;" - "&amp;'MPLH COMPS'!$E$10,
IF(AND(BH181="CONVENTIONAL",$BI181&gt;='MPLH COMPS'!$B$11,$BI181&lt;='MPLH COMPS'!$C$11),'MPLH COMPS'!$D$11&amp;" - "&amp;'MPLH COMPS'!$E$11,
IF(AND(BH181="CONVENTIONAL",$BI181&gt;='MPLH COMPS'!$B$12,$BI181&lt;='MPLH COMPS'!$C$12),'MPLH COMPS'!$D$12&amp;" - "&amp;'MPLH COMPS'!$E$12,
IF(AND(BH181="CONVENTIONAL",$BI181&gt;='MPLH COMPS'!$B$13,$BI181&lt;='MPLH COMPS'!$C$13),'MPLH COMPS'!$D$13&amp;" - "&amp;'MPLH COMPS'!$E$13,
IF(AND(BH181="CONVENIENCE",$BI181&gt;='MPLH COMPS'!$B$3,$BI181&lt;='MPLH COMPS'!$C$3),'MPLH COMPS'!$F$3&amp;" - "&amp;'MPLH COMPS'!$G$3,
IF(AND(BH181="CONVENIENCE",$BI181&gt;='MPLH COMPS'!$B$4,$BI181&lt;='MPLH COMPS'!$C$4),'MPLH COMPS'!$F$4&amp;" - "&amp;'MPLH COMPS'!$G$4,
IF(AND(BH181="CONVENIENCE",$BI181&gt;='MPLH COMPS'!$B$5,$BI181&lt;='MPLH COMPS'!$C$5),'MPLH COMPS'!$F$5&amp;" - "&amp;'MPLH COMPS'!$G$5,
IF(AND(BH181="CONVENIENCE",$BI181&gt;='MPLH COMPS'!$B$6,$BI181&lt;='MPLH COMPS'!$C$6),'MPLH COMPS'!$F$6&amp;" - "&amp;'MPLH COMPS'!$G$6,
IF(AND(BH181="CONVENIENCE",$BI181&gt;='MPLH COMPS'!$B$7,$BI181&lt;='MPLH COMPS'!$C$7),'MPLH COMPS'!$F$7&amp;" - "&amp;'MPLH COMPS'!$G$7,
IF(AND(BH181="CONVENIENCE",$BI181&gt;='MPLH COMPS'!$B$8,$BI181&lt;='MPLH COMPS'!$C$8),'MPLH COMPS'!$F$8&amp;" - "&amp;'MPLH COMPS'!$G$8,
IF(AND(BH181="CONVENIENCE",$BI181&gt;='MPLH COMPS'!$B$9,$BI181&lt;='MPLH COMPS'!$C$9),'MPLH COMPS'!$F$9&amp;" - "&amp;'MPLH COMPS'!$G$9,
IF(AND(BH181="CONVENIENCE",$BI181&gt;='MPLH COMPS'!$B$10,$BI181&lt;='MPLH COMPS'!$C$10),'MPLH COMPS'!$F$10&amp;" - "&amp;'MPLH COMPS'!$G$10,
IF(AND(BH181="CONVENIENCE",$BI181&gt;='MPLH COMPS'!$B$11,$BI181&lt;='MPLH COMPS'!$C$11),'MPLH COMPS'!$F$11&amp;" - "&amp;'MPLH COMPS'!$G$11,
IF(AND(BH181="CONVENIENCE",$BI181&gt;='MPLH COMPS'!$B$12,$BI181&lt;='MPLH COMPS'!$C$12),'MPLH COMPS'!$F$12&amp;" - "&amp;'MPLH COMPS'!$G$12,
IF(AND(BH181="CONVENIENCE",$BI181&gt;='MPLH COMPS'!$B$13,$BI181&lt;='MPLH COMPS'!$C$13),'MPLH COMPS'!$F$13&amp;" - "&amp;'MPLH COMPS'!$G$13,
""))))))))))))))))))))))</f>
        <v/>
      </c>
      <c r="BM181" s="31"/>
      <c r="BN181" s="113"/>
      <c r="BO181" s="115">
        <f t="shared" si="95"/>
        <v>0</v>
      </c>
      <c r="BP181" s="117">
        <f t="shared" si="96"/>
        <v>0</v>
      </c>
      <c r="BQ181" s="117">
        <f t="shared" si="97"/>
        <v>0</v>
      </c>
      <c r="BR181" s="116">
        <f t="shared" si="98"/>
        <v>0</v>
      </c>
      <c r="BS181" s="115">
        <f t="shared" si="99"/>
        <v>0</v>
      </c>
      <c r="BT181" s="117">
        <f t="shared" si="100"/>
        <v>0</v>
      </c>
      <c r="BU181" s="116">
        <f t="shared" si="101"/>
        <v>0</v>
      </c>
      <c r="BV181" s="115">
        <f t="shared" si="102"/>
        <v>0</v>
      </c>
      <c r="BW181" s="117">
        <f t="shared" si="103"/>
        <v>0</v>
      </c>
      <c r="BX181" s="116">
        <f t="shared" si="104"/>
        <v>0</v>
      </c>
      <c r="BY181" s="118">
        <f t="shared" si="108"/>
        <v>0</v>
      </c>
    </row>
    <row r="182" spans="1:77" ht="20.75" customHeight="1" x14ac:dyDescent="0.2">
      <c r="A182" s="74" t="s">
        <v>252</v>
      </c>
      <c r="B182" s="120" t="b">
        <v>0</v>
      </c>
      <c r="C182" s="75"/>
      <c r="D182" s="159">
        <f t="shared" si="105"/>
        <v>0</v>
      </c>
      <c r="E182" s="96"/>
      <c r="F182" s="76"/>
      <c r="G182" s="77"/>
      <c r="H182" s="77"/>
      <c r="I182" s="39">
        <f t="shared" si="106"/>
        <v>0</v>
      </c>
      <c r="J182" s="98">
        <f>IF($F182=0,0,IF($B182=FALSE,ROUND($F182/$I182,4),
IF(AND($B182=TRUE,C182=0,ROUND($F182/$I182,4)&gt;=0.4),MIN(1,ROUND(($F182/$I182)*'FEDERAL RATES (HIDDEN)'!$C$2,4)),
IF(AND($B182=TRUE,C182=0,ROUND($F182/$I182,4)&lt;0.4),ROUND($F182/$I182,4),
IF(ROUND((SUMIFS($F:$F,$B:$B,TRUE,$C:$C,$C182)/SUMIFS($I:$I,$B:$B,TRUE,$C:$C,$C182)),4)&gt;=0.4,
MIN(1,ROUND((SUMIFS($F:$F,$B:$B,TRUE,$C:$C,$C182)/SUMIFS($I:$I,$B:$B,TRUE,$C:$C,$C182))*'FEDERAL RATES (HIDDEN)'!$C$2,4)),
ROUND((SUMIFS($F:$F,$B:$B,TRUE,$C:$C,$C182)/SUMIFS($I:$I,$B:$B,TRUE,$C:$C,$C182)),4))))))</f>
        <v>0</v>
      </c>
      <c r="K182" s="89">
        <f t="shared" si="76"/>
        <v>0</v>
      </c>
      <c r="L182" s="99">
        <f t="shared" si="77"/>
        <v>0</v>
      </c>
      <c r="M182" s="68">
        <v>1</v>
      </c>
      <c r="N182" s="87">
        <f t="shared" si="109"/>
        <v>0</v>
      </c>
      <c r="O182" s="68"/>
      <c r="P182" s="38">
        <f t="shared" si="78"/>
        <v>0</v>
      </c>
      <c r="Q182" s="38">
        <f t="shared" si="79"/>
        <v>0</v>
      </c>
      <c r="R182" s="38">
        <f t="shared" si="80"/>
        <v>0</v>
      </c>
      <c r="S182" s="87">
        <f t="shared" si="81"/>
        <v>0</v>
      </c>
      <c r="T182" s="69"/>
      <c r="U182" s="38">
        <f t="shared" si="82"/>
        <v>0</v>
      </c>
      <c r="V182" s="38">
        <f t="shared" si="83"/>
        <v>0</v>
      </c>
      <c r="W182" s="38">
        <f t="shared" si="84"/>
        <v>0</v>
      </c>
      <c r="X182" s="87">
        <f t="shared" si="85"/>
        <v>0</v>
      </c>
      <c r="Y182" s="69"/>
      <c r="Z182" s="38">
        <f t="shared" si="86"/>
        <v>0</v>
      </c>
      <c r="AA182" s="38">
        <f t="shared" si="87"/>
        <v>0</v>
      </c>
      <c r="AB182" s="38">
        <f t="shared" si="88"/>
        <v>0</v>
      </c>
      <c r="AC182" s="87">
        <f t="shared" si="89"/>
        <v>0</v>
      </c>
      <c r="AD182" s="69"/>
      <c r="AE182" s="38">
        <f t="shared" si="90"/>
        <v>0</v>
      </c>
      <c r="AF182" s="38">
        <f t="shared" si="91"/>
        <v>0</v>
      </c>
      <c r="AG182" s="38">
        <f t="shared" si="92"/>
        <v>0</v>
      </c>
      <c r="AH182" s="87">
        <f t="shared" si="93"/>
        <v>0</v>
      </c>
      <c r="AI182" s="69"/>
      <c r="AJ182" s="39">
        <f t="shared" si="94"/>
        <v>0</v>
      </c>
      <c r="AK182" s="106"/>
      <c r="AL182" s="91"/>
      <c r="AM182" s="107"/>
      <c r="AN182" s="106"/>
      <c r="AO182" s="91"/>
      <c r="AP182" s="107"/>
      <c r="AQ182" s="106"/>
      <c r="AR182" s="91"/>
      <c r="AS182" s="107"/>
      <c r="AT182" s="106"/>
      <c r="AU182" s="91"/>
      <c r="AV182" s="107"/>
      <c r="AW182" s="106"/>
      <c r="AX182" s="107"/>
      <c r="AY182" s="106"/>
      <c r="AZ182" s="107"/>
      <c r="BA182" s="108"/>
      <c r="BB182" s="106"/>
      <c r="BC182" s="91"/>
      <c r="BD182" s="91"/>
      <c r="BE182" s="91"/>
      <c r="BF182" s="107"/>
      <c r="BG182" s="70"/>
      <c r="BH182" s="61"/>
      <c r="BI182" s="38">
        <f xml:space="preserve">
(P182*(2/3))+
(X182*(1/3))+
(AC182)+
(AH182)+
((AJ182)/(AZ182+'FEDERAL RATES (HIDDEN)'!$C$20))</f>
        <v>0</v>
      </c>
      <c r="BJ182" s="65"/>
      <c r="BK182" s="63">
        <f t="shared" si="107"/>
        <v>0</v>
      </c>
      <c r="BL182" s="88" t="str">
        <f>IF(AND(BH182="CONVENTIONAL",$BI182&gt;='MPLH COMPS'!$B$3,$BI182&lt;='MPLH COMPS'!$C$3),'MPLH COMPS'!$D$3&amp;" - "&amp;'MPLH COMPS'!$E$3,
IF(AND(BH182="CONVENTIONAL",$BI182&gt;='MPLH COMPS'!$B$4,$BI182&lt;='MPLH COMPS'!$C$4),'MPLH COMPS'!$D$4&amp;" - "&amp;'MPLH COMPS'!$E$4,
IF(AND(BH182="CONVENTIONAL",$BI182&gt;='MPLH COMPS'!$B$5,$BI182&lt;='MPLH COMPS'!$C$5),'MPLH COMPS'!$D$5&amp;" - "&amp;'MPLH COMPS'!$E$5,
IF(AND(BH182="CONVENTIONAL",$BI182&gt;='MPLH COMPS'!$B$6,$BI182&lt;='MPLH COMPS'!$C$6),'MPLH COMPS'!$D$6&amp;" - "&amp;'MPLH COMPS'!$E$6,
IF(AND(BH182="CONVENTIONAL",$BI182&gt;='MPLH COMPS'!$B$7,$BI182&lt;='MPLH COMPS'!$C$7),'MPLH COMPS'!$D$7&amp;" - "&amp;'MPLH COMPS'!$E$7,
IF(AND(BH182="CONVENTIONAL",$BI182&gt;='MPLH COMPS'!$B$8,$BI182&lt;='MPLH COMPS'!$C$8),'MPLH COMPS'!$D$8&amp;" - "&amp;'MPLH COMPS'!$E$8,
IF(AND(BH182="CONVENTIONAL",$BI182&gt;='MPLH COMPS'!$B$9,$BI182&lt;='MPLH COMPS'!$C$9),'MPLH COMPS'!$D$9&amp;" - "&amp;'MPLH COMPS'!$E$9,
IF(AND(BH182="CONVENTIONAL",$BI182&gt;='MPLH COMPS'!$B$10,$BI182&lt;='MPLH COMPS'!$C$10),'MPLH COMPS'!$D$10&amp;" - "&amp;'MPLH COMPS'!$E$10,
IF(AND(BH182="CONVENTIONAL",$BI182&gt;='MPLH COMPS'!$B$11,$BI182&lt;='MPLH COMPS'!$C$11),'MPLH COMPS'!$D$11&amp;" - "&amp;'MPLH COMPS'!$E$11,
IF(AND(BH182="CONVENTIONAL",$BI182&gt;='MPLH COMPS'!$B$12,$BI182&lt;='MPLH COMPS'!$C$12),'MPLH COMPS'!$D$12&amp;" - "&amp;'MPLH COMPS'!$E$12,
IF(AND(BH182="CONVENTIONAL",$BI182&gt;='MPLH COMPS'!$B$13,$BI182&lt;='MPLH COMPS'!$C$13),'MPLH COMPS'!$D$13&amp;" - "&amp;'MPLH COMPS'!$E$13,
IF(AND(BH182="CONVENIENCE",$BI182&gt;='MPLH COMPS'!$B$3,$BI182&lt;='MPLH COMPS'!$C$3),'MPLH COMPS'!$F$3&amp;" - "&amp;'MPLH COMPS'!$G$3,
IF(AND(BH182="CONVENIENCE",$BI182&gt;='MPLH COMPS'!$B$4,$BI182&lt;='MPLH COMPS'!$C$4),'MPLH COMPS'!$F$4&amp;" - "&amp;'MPLH COMPS'!$G$4,
IF(AND(BH182="CONVENIENCE",$BI182&gt;='MPLH COMPS'!$B$5,$BI182&lt;='MPLH COMPS'!$C$5),'MPLH COMPS'!$F$5&amp;" - "&amp;'MPLH COMPS'!$G$5,
IF(AND(BH182="CONVENIENCE",$BI182&gt;='MPLH COMPS'!$B$6,$BI182&lt;='MPLH COMPS'!$C$6),'MPLH COMPS'!$F$6&amp;" - "&amp;'MPLH COMPS'!$G$6,
IF(AND(BH182="CONVENIENCE",$BI182&gt;='MPLH COMPS'!$B$7,$BI182&lt;='MPLH COMPS'!$C$7),'MPLH COMPS'!$F$7&amp;" - "&amp;'MPLH COMPS'!$G$7,
IF(AND(BH182="CONVENIENCE",$BI182&gt;='MPLH COMPS'!$B$8,$BI182&lt;='MPLH COMPS'!$C$8),'MPLH COMPS'!$F$8&amp;" - "&amp;'MPLH COMPS'!$G$8,
IF(AND(BH182="CONVENIENCE",$BI182&gt;='MPLH COMPS'!$B$9,$BI182&lt;='MPLH COMPS'!$C$9),'MPLH COMPS'!$F$9&amp;" - "&amp;'MPLH COMPS'!$G$9,
IF(AND(BH182="CONVENIENCE",$BI182&gt;='MPLH COMPS'!$B$10,$BI182&lt;='MPLH COMPS'!$C$10),'MPLH COMPS'!$F$10&amp;" - "&amp;'MPLH COMPS'!$G$10,
IF(AND(BH182="CONVENIENCE",$BI182&gt;='MPLH COMPS'!$B$11,$BI182&lt;='MPLH COMPS'!$C$11),'MPLH COMPS'!$F$11&amp;" - "&amp;'MPLH COMPS'!$G$11,
IF(AND(BH182="CONVENIENCE",$BI182&gt;='MPLH COMPS'!$B$12,$BI182&lt;='MPLH COMPS'!$C$12),'MPLH COMPS'!$F$12&amp;" - "&amp;'MPLH COMPS'!$G$12,
IF(AND(BH182="CONVENIENCE",$BI182&gt;='MPLH COMPS'!$B$13,$BI182&lt;='MPLH COMPS'!$C$13),'MPLH COMPS'!$F$13&amp;" - "&amp;'MPLH COMPS'!$G$13,
""))))))))))))))))))))))</f>
        <v/>
      </c>
      <c r="BM182" s="31"/>
      <c r="BN182" s="113"/>
      <c r="BO182" s="115">
        <f t="shared" si="95"/>
        <v>0</v>
      </c>
      <c r="BP182" s="117">
        <f t="shared" si="96"/>
        <v>0</v>
      </c>
      <c r="BQ182" s="117">
        <f t="shared" si="97"/>
        <v>0</v>
      </c>
      <c r="BR182" s="116">
        <f t="shared" si="98"/>
        <v>0</v>
      </c>
      <c r="BS182" s="115">
        <f t="shared" si="99"/>
        <v>0</v>
      </c>
      <c r="BT182" s="117">
        <f t="shared" si="100"/>
        <v>0</v>
      </c>
      <c r="BU182" s="116">
        <f t="shared" si="101"/>
        <v>0</v>
      </c>
      <c r="BV182" s="115">
        <f t="shared" si="102"/>
        <v>0</v>
      </c>
      <c r="BW182" s="117">
        <f t="shared" si="103"/>
        <v>0</v>
      </c>
      <c r="BX182" s="116">
        <f t="shared" si="104"/>
        <v>0</v>
      </c>
      <c r="BY182" s="118">
        <f t="shared" si="108"/>
        <v>0</v>
      </c>
    </row>
    <row r="183" spans="1:77" ht="20.75" customHeight="1" x14ac:dyDescent="0.2">
      <c r="A183" s="74" t="s">
        <v>253</v>
      </c>
      <c r="B183" s="120" t="b">
        <v>0</v>
      </c>
      <c r="C183" s="75"/>
      <c r="D183" s="159">
        <f t="shared" si="105"/>
        <v>0</v>
      </c>
      <c r="E183" s="96"/>
      <c r="F183" s="76"/>
      <c r="G183" s="77"/>
      <c r="H183" s="77"/>
      <c r="I183" s="39">
        <f t="shared" si="106"/>
        <v>0</v>
      </c>
      <c r="J183" s="98">
        <f>IF($F183=0,0,IF($B183=FALSE,ROUND($F183/$I183,4),
IF(AND($B183=TRUE,C183=0,ROUND($F183/$I183,4)&gt;=0.4),MIN(1,ROUND(($F183/$I183)*'FEDERAL RATES (HIDDEN)'!$C$2,4)),
IF(AND($B183=TRUE,C183=0,ROUND($F183/$I183,4)&lt;0.4),ROUND($F183/$I183,4),
IF(ROUND((SUMIFS($F:$F,$B:$B,TRUE,$C:$C,$C183)/SUMIFS($I:$I,$B:$B,TRUE,$C:$C,$C183)),4)&gt;=0.4,
MIN(1,ROUND((SUMIFS($F:$F,$B:$B,TRUE,$C:$C,$C183)/SUMIFS($I:$I,$B:$B,TRUE,$C:$C,$C183))*'FEDERAL RATES (HIDDEN)'!$C$2,4)),
ROUND((SUMIFS($F:$F,$B:$B,TRUE,$C:$C,$C183)/SUMIFS($I:$I,$B:$B,TRUE,$C:$C,$C183)),4))))))</f>
        <v>0</v>
      </c>
      <c r="K183" s="89">
        <f t="shared" si="76"/>
        <v>0</v>
      </c>
      <c r="L183" s="99">
        <f t="shared" si="77"/>
        <v>0</v>
      </c>
      <c r="M183" s="68">
        <v>1</v>
      </c>
      <c r="N183" s="87">
        <f t="shared" si="109"/>
        <v>0</v>
      </c>
      <c r="O183" s="68"/>
      <c r="P183" s="38">
        <f t="shared" si="78"/>
        <v>0</v>
      </c>
      <c r="Q183" s="38">
        <f t="shared" si="79"/>
        <v>0</v>
      </c>
      <c r="R183" s="38">
        <f t="shared" si="80"/>
        <v>0</v>
      </c>
      <c r="S183" s="87">
        <f t="shared" si="81"/>
        <v>0</v>
      </c>
      <c r="T183" s="69"/>
      <c r="U183" s="38">
        <f t="shared" si="82"/>
        <v>0</v>
      </c>
      <c r="V183" s="38">
        <f t="shared" si="83"/>
        <v>0</v>
      </c>
      <c r="W183" s="38">
        <f t="shared" si="84"/>
        <v>0</v>
      </c>
      <c r="X183" s="87">
        <f t="shared" si="85"/>
        <v>0</v>
      </c>
      <c r="Y183" s="69"/>
      <c r="Z183" s="38">
        <f t="shared" si="86"/>
        <v>0</v>
      </c>
      <c r="AA183" s="38">
        <f t="shared" si="87"/>
        <v>0</v>
      </c>
      <c r="AB183" s="38">
        <f t="shared" si="88"/>
        <v>0</v>
      </c>
      <c r="AC183" s="87">
        <f t="shared" si="89"/>
        <v>0</v>
      </c>
      <c r="AD183" s="69"/>
      <c r="AE183" s="38">
        <f t="shared" si="90"/>
        <v>0</v>
      </c>
      <c r="AF183" s="38">
        <f t="shared" si="91"/>
        <v>0</v>
      </c>
      <c r="AG183" s="38">
        <f t="shared" si="92"/>
        <v>0</v>
      </c>
      <c r="AH183" s="87">
        <f t="shared" si="93"/>
        <v>0</v>
      </c>
      <c r="AI183" s="69"/>
      <c r="AJ183" s="39">
        <f t="shared" si="94"/>
        <v>0</v>
      </c>
      <c r="AK183" s="106"/>
      <c r="AL183" s="91"/>
      <c r="AM183" s="107"/>
      <c r="AN183" s="106"/>
      <c r="AO183" s="91"/>
      <c r="AP183" s="107"/>
      <c r="AQ183" s="106"/>
      <c r="AR183" s="91"/>
      <c r="AS183" s="107"/>
      <c r="AT183" s="106"/>
      <c r="AU183" s="91"/>
      <c r="AV183" s="107"/>
      <c r="AW183" s="106"/>
      <c r="AX183" s="107"/>
      <c r="AY183" s="106"/>
      <c r="AZ183" s="107"/>
      <c r="BA183" s="108"/>
      <c r="BB183" s="106"/>
      <c r="BC183" s="91"/>
      <c r="BD183" s="91"/>
      <c r="BE183" s="91"/>
      <c r="BF183" s="107"/>
      <c r="BG183" s="70"/>
      <c r="BH183" s="61"/>
      <c r="BI183" s="38">
        <f xml:space="preserve">
(P183*(2/3))+
(X183*(1/3))+
(AC183)+
(AH183)+
((AJ183)/(AZ183+'FEDERAL RATES (HIDDEN)'!$C$20))</f>
        <v>0</v>
      </c>
      <c r="BJ183" s="65"/>
      <c r="BK183" s="63">
        <f t="shared" si="107"/>
        <v>0</v>
      </c>
      <c r="BL183" s="88" t="str">
        <f>IF(AND(BH183="CONVENTIONAL",$BI183&gt;='MPLH COMPS'!$B$3,$BI183&lt;='MPLH COMPS'!$C$3),'MPLH COMPS'!$D$3&amp;" - "&amp;'MPLH COMPS'!$E$3,
IF(AND(BH183="CONVENTIONAL",$BI183&gt;='MPLH COMPS'!$B$4,$BI183&lt;='MPLH COMPS'!$C$4),'MPLH COMPS'!$D$4&amp;" - "&amp;'MPLH COMPS'!$E$4,
IF(AND(BH183="CONVENTIONAL",$BI183&gt;='MPLH COMPS'!$B$5,$BI183&lt;='MPLH COMPS'!$C$5),'MPLH COMPS'!$D$5&amp;" - "&amp;'MPLH COMPS'!$E$5,
IF(AND(BH183="CONVENTIONAL",$BI183&gt;='MPLH COMPS'!$B$6,$BI183&lt;='MPLH COMPS'!$C$6),'MPLH COMPS'!$D$6&amp;" - "&amp;'MPLH COMPS'!$E$6,
IF(AND(BH183="CONVENTIONAL",$BI183&gt;='MPLH COMPS'!$B$7,$BI183&lt;='MPLH COMPS'!$C$7),'MPLH COMPS'!$D$7&amp;" - "&amp;'MPLH COMPS'!$E$7,
IF(AND(BH183="CONVENTIONAL",$BI183&gt;='MPLH COMPS'!$B$8,$BI183&lt;='MPLH COMPS'!$C$8),'MPLH COMPS'!$D$8&amp;" - "&amp;'MPLH COMPS'!$E$8,
IF(AND(BH183="CONVENTIONAL",$BI183&gt;='MPLH COMPS'!$B$9,$BI183&lt;='MPLH COMPS'!$C$9),'MPLH COMPS'!$D$9&amp;" - "&amp;'MPLH COMPS'!$E$9,
IF(AND(BH183="CONVENTIONAL",$BI183&gt;='MPLH COMPS'!$B$10,$BI183&lt;='MPLH COMPS'!$C$10),'MPLH COMPS'!$D$10&amp;" - "&amp;'MPLH COMPS'!$E$10,
IF(AND(BH183="CONVENTIONAL",$BI183&gt;='MPLH COMPS'!$B$11,$BI183&lt;='MPLH COMPS'!$C$11),'MPLH COMPS'!$D$11&amp;" - "&amp;'MPLH COMPS'!$E$11,
IF(AND(BH183="CONVENTIONAL",$BI183&gt;='MPLH COMPS'!$B$12,$BI183&lt;='MPLH COMPS'!$C$12),'MPLH COMPS'!$D$12&amp;" - "&amp;'MPLH COMPS'!$E$12,
IF(AND(BH183="CONVENTIONAL",$BI183&gt;='MPLH COMPS'!$B$13,$BI183&lt;='MPLH COMPS'!$C$13),'MPLH COMPS'!$D$13&amp;" - "&amp;'MPLH COMPS'!$E$13,
IF(AND(BH183="CONVENIENCE",$BI183&gt;='MPLH COMPS'!$B$3,$BI183&lt;='MPLH COMPS'!$C$3),'MPLH COMPS'!$F$3&amp;" - "&amp;'MPLH COMPS'!$G$3,
IF(AND(BH183="CONVENIENCE",$BI183&gt;='MPLH COMPS'!$B$4,$BI183&lt;='MPLH COMPS'!$C$4),'MPLH COMPS'!$F$4&amp;" - "&amp;'MPLH COMPS'!$G$4,
IF(AND(BH183="CONVENIENCE",$BI183&gt;='MPLH COMPS'!$B$5,$BI183&lt;='MPLH COMPS'!$C$5),'MPLH COMPS'!$F$5&amp;" - "&amp;'MPLH COMPS'!$G$5,
IF(AND(BH183="CONVENIENCE",$BI183&gt;='MPLH COMPS'!$B$6,$BI183&lt;='MPLH COMPS'!$C$6),'MPLH COMPS'!$F$6&amp;" - "&amp;'MPLH COMPS'!$G$6,
IF(AND(BH183="CONVENIENCE",$BI183&gt;='MPLH COMPS'!$B$7,$BI183&lt;='MPLH COMPS'!$C$7),'MPLH COMPS'!$F$7&amp;" - "&amp;'MPLH COMPS'!$G$7,
IF(AND(BH183="CONVENIENCE",$BI183&gt;='MPLH COMPS'!$B$8,$BI183&lt;='MPLH COMPS'!$C$8),'MPLH COMPS'!$F$8&amp;" - "&amp;'MPLH COMPS'!$G$8,
IF(AND(BH183="CONVENIENCE",$BI183&gt;='MPLH COMPS'!$B$9,$BI183&lt;='MPLH COMPS'!$C$9),'MPLH COMPS'!$F$9&amp;" - "&amp;'MPLH COMPS'!$G$9,
IF(AND(BH183="CONVENIENCE",$BI183&gt;='MPLH COMPS'!$B$10,$BI183&lt;='MPLH COMPS'!$C$10),'MPLH COMPS'!$F$10&amp;" - "&amp;'MPLH COMPS'!$G$10,
IF(AND(BH183="CONVENIENCE",$BI183&gt;='MPLH COMPS'!$B$11,$BI183&lt;='MPLH COMPS'!$C$11),'MPLH COMPS'!$F$11&amp;" - "&amp;'MPLH COMPS'!$G$11,
IF(AND(BH183="CONVENIENCE",$BI183&gt;='MPLH COMPS'!$B$12,$BI183&lt;='MPLH COMPS'!$C$12),'MPLH COMPS'!$F$12&amp;" - "&amp;'MPLH COMPS'!$G$12,
IF(AND(BH183="CONVENIENCE",$BI183&gt;='MPLH COMPS'!$B$13,$BI183&lt;='MPLH COMPS'!$C$13),'MPLH COMPS'!$F$13&amp;" - "&amp;'MPLH COMPS'!$G$13,
""))))))))))))))))))))))</f>
        <v/>
      </c>
      <c r="BM183" s="31"/>
      <c r="BN183" s="113"/>
      <c r="BO183" s="115">
        <f t="shared" si="95"/>
        <v>0</v>
      </c>
      <c r="BP183" s="117">
        <f t="shared" si="96"/>
        <v>0</v>
      </c>
      <c r="BQ183" s="117">
        <f t="shared" si="97"/>
        <v>0</v>
      </c>
      <c r="BR183" s="116">
        <f t="shared" si="98"/>
        <v>0</v>
      </c>
      <c r="BS183" s="115">
        <f t="shared" si="99"/>
        <v>0</v>
      </c>
      <c r="BT183" s="117">
        <f t="shared" si="100"/>
        <v>0</v>
      </c>
      <c r="BU183" s="116">
        <f t="shared" si="101"/>
        <v>0</v>
      </c>
      <c r="BV183" s="115">
        <f t="shared" si="102"/>
        <v>0</v>
      </c>
      <c r="BW183" s="117">
        <f t="shared" si="103"/>
        <v>0</v>
      </c>
      <c r="BX183" s="116">
        <f t="shared" si="104"/>
        <v>0</v>
      </c>
      <c r="BY183" s="118">
        <f t="shared" si="108"/>
        <v>0</v>
      </c>
    </row>
    <row r="184" spans="1:77" ht="20.75" customHeight="1" x14ac:dyDescent="0.2">
      <c r="A184" s="74" t="s">
        <v>254</v>
      </c>
      <c r="B184" s="120" t="b">
        <v>0</v>
      </c>
      <c r="C184" s="75"/>
      <c r="D184" s="159">
        <f t="shared" si="105"/>
        <v>0</v>
      </c>
      <c r="E184" s="96"/>
      <c r="F184" s="76"/>
      <c r="G184" s="77"/>
      <c r="H184" s="77"/>
      <c r="I184" s="39">
        <f t="shared" si="106"/>
        <v>0</v>
      </c>
      <c r="J184" s="98">
        <f>IF($F184=0,0,IF($B184=FALSE,ROUND($F184/$I184,4),
IF(AND($B184=TRUE,C184=0,ROUND($F184/$I184,4)&gt;=0.4),MIN(1,ROUND(($F184/$I184)*'FEDERAL RATES (HIDDEN)'!$C$2,4)),
IF(AND($B184=TRUE,C184=0,ROUND($F184/$I184,4)&lt;0.4),ROUND($F184/$I184,4),
IF(ROUND((SUMIFS($F:$F,$B:$B,TRUE,$C:$C,$C184)/SUMIFS($I:$I,$B:$B,TRUE,$C:$C,$C184)),4)&gt;=0.4,
MIN(1,ROUND((SUMIFS($F:$F,$B:$B,TRUE,$C:$C,$C184)/SUMIFS($I:$I,$B:$B,TRUE,$C:$C,$C184))*'FEDERAL RATES (HIDDEN)'!$C$2,4)),
ROUND((SUMIFS($F:$F,$B:$B,TRUE,$C:$C,$C184)/SUMIFS($I:$I,$B:$B,TRUE,$C:$C,$C184)),4))))))</f>
        <v>0</v>
      </c>
      <c r="K184" s="89">
        <f t="shared" si="76"/>
        <v>0</v>
      </c>
      <c r="L184" s="99">
        <f t="shared" si="77"/>
        <v>0</v>
      </c>
      <c r="M184" s="68">
        <v>1</v>
      </c>
      <c r="N184" s="87">
        <f t="shared" si="109"/>
        <v>0</v>
      </c>
      <c r="O184" s="68"/>
      <c r="P184" s="38">
        <f t="shared" si="78"/>
        <v>0</v>
      </c>
      <c r="Q184" s="38">
        <f t="shared" si="79"/>
        <v>0</v>
      </c>
      <c r="R184" s="38">
        <f t="shared" si="80"/>
        <v>0</v>
      </c>
      <c r="S184" s="87">
        <f t="shared" si="81"/>
        <v>0</v>
      </c>
      <c r="T184" s="69"/>
      <c r="U184" s="38">
        <f t="shared" si="82"/>
        <v>0</v>
      </c>
      <c r="V184" s="38">
        <f t="shared" si="83"/>
        <v>0</v>
      </c>
      <c r="W184" s="38">
        <f t="shared" si="84"/>
        <v>0</v>
      </c>
      <c r="X184" s="87">
        <f t="shared" si="85"/>
        <v>0</v>
      </c>
      <c r="Y184" s="69"/>
      <c r="Z184" s="38">
        <f t="shared" si="86"/>
        <v>0</v>
      </c>
      <c r="AA184" s="38">
        <f t="shared" si="87"/>
        <v>0</v>
      </c>
      <c r="AB184" s="38">
        <f t="shared" si="88"/>
        <v>0</v>
      </c>
      <c r="AC184" s="87">
        <f t="shared" si="89"/>
        <v>0</v>
      </c>
      <c r="AD184" s="69"/>
      <c r="AE184" s="38">
        <f t="shared" si="90"/>
        <v>0</v>
      </c>
      <c r="AF184" s="38">
        <f t="shared" si="91"/>
        <v>0</v>
      </c>
      <c r="AG184" s="38">
        <f t="shared" si="92"/>
        <v>0</v>
      </c>
      <c r="AH184" s="87">
        <f t="shared" si="93"/>
        <v>0</v>
      </c>
      <c r="AI184" s="69"/>
      <c r="AJ184" s="39">
        <f t="shared" si="94"/>
        <v>0</v>
      </c>
      <c r="AK184" s="106"/>
      <c r="AL184" s="91"/>
      <c r="AM184" s="107"/>
      <c r="AN184" s="106"/>
      <c r="AO184" s="91"/>
      <c r="AP184" s="107"/>
      <c r="AQ184" s="106"/>
      <c r="AR184" s="91"/>
      <c r="AS184" s="107"/>
      <c r="AT184" s="106"/>
      <c r="AU184" s="91"/>
      <c r="AV184" s="107"/>
      <c r="AW184" s="106"/>
      <c r="AX184" s="107"/>
      <c r="AY184" s="106"/>
      <c r="AZ184" s="107"/>
      <c r="BA184" s="108"/>
      <c r="BB184" s="106"/>
      <c r="BC184" s="91"/>
      <c r="BD184" s="91"/>
      <c r="BE184" s="91"/>
      <c r="BF184" s="107"/>
      <c r="BG184" s="70"/>
      <c r="BH184" s="61"/>
      <c r="BI184" s="38">
        <f xml:space="preserve">
(P184*(2/3))+
(X184*(1/3))+
(AC184)+
(AH184)+
((AJ184)/(AZ184+'FEDERAL RATES (HIDDEN)'!$C$20))</f>
        <v>0</v>
      </c>
      <c r="BJ184" s="65"/>
      <c r="BK184" s="63">
        <f t="shared" si="107"/>
        <v>0</v>
      </c>
      <c r="BL184" s="88" t="str">
        <f>IF(AND(BH184="CONVENTIONAL",$BI184&gt;='MPLH COMPS'!$B$3,$BI184&lt;='MPLH COMPS'!$C$3),'MPLH COMPS'!$D$3&amp;" - "&amp;'MPLH COMPS'!$E$3,
IF(AND(BH184="CONVENTIONAL",$BI184&gt;='MPLH COMPS'!$B$4,$BI184&lt;='MPLH COMPS'!$C$4),'MPLH COMPS'!$D$4&amp;" - "&amp;'MPLH COMPS'!$E$4,
IF(AND(BH184="CONVENTIONAL",$BI184&gt;='MPLH COMPS'!$B$5,$BI184&lt;='MPLH COMPS'!$C$5),'MPLH COMPS'!$D$5&amp;" - "&amp;'MPLH COMPS'!$E$5,
IF(AND(BH184="CONVENTIONAL",$BI184&gt;='MPLH COMPS'!$B$6,$BI184&lt;='MPLH COMPS'!$C$6),'MPLH COMPS'!$D$6&amp;" - "&amp;'MPLH COMPS'!$E$6,
IF(AND(BH184="CONVENTIONAL",$BI184&gt;='MPLH COMPS'!$B$7,$BI184&lt;='MPLH COMPS'!$C$7),'MPLH COMPS'!$D$7&amp;" - "&amp;'MPLH COMPS'!$E$7,
IF(AND(BH184="CONVENTIONAL",$BI184&gt;='MPLH COMPS'!$B$8,$BI184&lt;='MPLH COMPS'!$C$8),'MPLH COMPS'!$D$8&amp;" - "&amp;'MPLH COMPS'!$E$8,
IF(AND(BH184="CONVENTIONAL",$BI184&gt;='MPLH COMPS'!$B$9,$BI184&lt;='MPLH COMPS'!$C$9),'MPLH COMPS'!$D$9&amp;" - "&amp;'MPLH COMPS'!$E$9,
IF(AND(BH184="CONVENTIONAL",$BI184&gt;='MPLH COMPS'!$B$10,$BI184&lt;='MPLH COMPS'!$C$10),'MPLH COMPS'!$D$10&amp;" - "&amp;'MPLH COMPS'!$E$10,
IF(AND(BH184="CONVENTIONAL",$BI184&gt;='MPLH COMPS'!$B$11,$BI184&lt;='MPLH COMPS'!$C$11),'MPLH COMPS'!$D$11&amp;" - "&amp;'MPLH COMPS'!$E$11,
IF(AND(BH184="CONVENTIONAL",$BI184&gt;='MPLH COMPS'!$B$12,$BI184&lt;='MPLH COMPS'!$C$12),'MPLH COMPS'!$D$12&amp;" - "&amp;'MPLH COMPS'!$E$12,
IF(AND(BH184="CONVENTIONAL",$BI184&gt;='MPLH COMPS'!$B$13,$BI184&lt;='MPLH COMPS'!$C$13),'MPLH COMPS'!$D$13&amp;" - "&amp;'MPLH COMPS'!$E$13,
IF(AND(BH184="CONVENIENCE",$BI184&gt;='MPLH COMPS'!$B$3,$BI184&lt;='MPLH COMPS'!$C$3),'MPLH COMPS'!$F$3&amp;" - "&amp;'MPLH COMPS'!$G$3,
IF(AND(BH184="CONVENIENCE",$BI184&gt;='MPLH COMPS'!$B$4,$BI184&lt;='MPLH COMPS'!$C$4),'MPLH COMPS'!$F$4&amp;" - "&amp;'MPLH COMPS'!$G$4,
IF(AND(BH184="CONVENIENCE",$BI184&gt;='MPLH COMPS'!$B$5,$BI184&lt;='MPLH COMPS'!$C$5),'MPLH COMPS'!$F$5&amp;" - "&amp;'MPLH COMPS'!$G$5,
IF(AND(BH184="CONVENIENCE",$BI184&gt;='MPLH COMPS'!$B$6,$BI184&lt;='MPLH COMPS'!$C$6),'MPLH COMPS'!$F$6&amp;" - "&amp;'MPLH COMPS'!$G$6,
IF(AND(BH184="CONVENIENCE",$BI184&gt;='MPLH COMPS'!$B$7,$BI184&lt;='MPLH COMPS'!$C$7),'MPLH COMPS'!$F$7&amp;" - "&amp;'MPLH COMPS'!$G$7,
IF(AND(BH184="CONVENIENCE",$BI184&gt;='MPLH COMPS'!$B$8,$BI184&lt;='MPLH COMPS'!$C$8),'MPLH COMPS'!$F$8&amp;" - "&amp;'MPLH COMPS'!$G$8,
IF(AND(BH184="CONVENIENCE",$BI184&gt;='MPLH COMPS'!$B$9,$BI184&lt;='MPLH COMPS'!$C$9),'MPLH COMPS'!$F$9&amp;" - "&amp;'MPLH COMPS'!$G$9,
IF(AND(BH184="CONVENIENCE",$BI184&gt;='MPLH COMPS'!$B$10,$BI184&lt;='MPLH COMPS'!$C$10),'MPLH COMPS'!$F$10&amp;" - "&amp;'MPLH COMPS'!$G$10,
IF(AND(BH184="CONVENIENCE",$BI184&gt;='MPLH COMPS'!$B$11,$BI184&lt;='MPLH COMPS'!$C$11),'MPLH COMPS'!$F$11&amp;" - "&amp;'MPLH COMPS'!$G$11,
IF(AND(BH184="CONVENIENCE",$BI184&gt;='MPLH COMPS'!$B$12,$BI184&lt;='MPLH COMPS'!$C$12),'MPLH COMPS'!$F$12&amp;" - "&amp;'MPLH COMPS'!$G$12,
IF(AND(BH184="CONVENIENCE",$BI184&gt;='MPLH COMPS'!$B$13,$BI184&lt;='MPLH COMPS'!$C$13),'MPLH COMPS'!$F$13&amp;" - "&amp;'MPLH COMPS'!$G$13,
""))))))))))))))))))))))</f>
        <v/>
      </c>
      <c r="BM184" s="31"/>
      <c r="BN184" s="113"/>
      <c r="BO184" s="115">
        <f t="shared" si="95"/>
        <v>0</v>
      </c>
      <c r="BP184" s="117">
        <f t="shared" si="96"/>
        <v>0</v>
      </c>
      <c r="BQ184" s="117">
        <f t="shared" si="97"/>
        <v>0</v>
      </c>
      <c r="BR184" s="116">
        <f t="shared" si="98"/>
        <v>0</v>
      </c>
      <c r="BS184" s="115">
        <f t="shared" si="99"/>
        <v>0</v>
      </c>
      <c r="BT184" s="117">
        <f t="shared" si="100"/>
        <v>0</v>
      </c>
      <c r="BU184" s="116">
        <f t="shared" si="101"/>
        <v>0</v>
      </c>
      <c r="BV184" s="115">
        <f t="shared" si="102"/>
        <v>0</v>
      </c>
      <c r="BW184" s="117">
        <f t="shared" si="103"/>
        <v>0</v>
      </c>
      <c r="BX184" s="116">
        <f t="shared" si="104"/>
        <v>0</v>
      </c>
      <c r="BY184" s="118">
        <f t="shared" si="108"/>
        <v>0</v>
      </c>
    </row>
    <row r="185" spans="1:77" ht="20.75" customHeight="1" x14ac:dyDescent="0.2">
      <c r="A185" s="74" t="s">
        <v>255</v>
      </c>
      <c r="B185" s="120" t="b">
        <v>0</v>
      </c>
      <c r="C185" s="75"/>
      <c r="D185" s="159">
        <f t="shared" si="105"/>
        <v>0</v>
      </c>
      <c r="E185" s="96"/>
      <c r="F185" s="76"/>
      <c r="G185" s="77"/>
      <c r="H185" s="77"/>
      <c r="I185" s="39">
        <f t="shared" si="106"/>
        <v>0</v>
      </c>
      <c r="J185" s="98">
        <f>IF($F185=0,0,IF($B185=FALSE,ROUND($F185/$I185,4),
IF(AND($B185=TRUE,C185=0,ROUND($F185/$I185,4)&gt;=0.4),MIN(1,ROUND(($F185/$I185)*'FEDERAL RATES (HIDDEN)'!$C$2,4)),
IF(AND($B185=TRUE,C185=0,ROUND($F185/$I185,4)&lt;0.4),ROUND($F185/$I185,4),
IF(ROUND((SUMIFS($F:$F,$B:$B,TRUE,$C:$C,$C185)/SUMIFS($I:$I,$B:$B,TRUE,$C:$C,$C185)),4)&gt;=0.4,
MIN(1,ROUND((SUMIFS($F:$F,$B:$B,TRUE,$C:$C,$C185)/SUMIFS($I:$I,$B:$B,TRUE,$C:$C,$C185))*'FEDERAL RATES (HIDDEN)'!$C$2,4)),
ROUND((SUMIFS($F:$F,$B:$B,TRUE,$C:$C,$C185)/SUMIFS($I:$I,$B:$B,TRUE,$C:$C,$C185)),4))))))</f>
        <v>0</v>
      </c>
      <c r="K185" s="89">
        <f t="shared" si="76"/>
        <v>0</v>
      </c>
      <c r="L185" s="99">
        <f t="shared" si="77"/>
        <v>0</v>
      </c>
      <c r="M185" s="68">
        <v>1</v>
      </c>
      <c r="N185" s="87">
        <f t="shared" si="109"/>
        <v>0</v>
      </c>
      <c r="O185" s="68"/>
      <c r="P185" s="38">
        <f t="shared" si="78"/>
        <v>0</v>
      </c>
      <c r="Q185" s="38">
        <f t="shared" si="79"/>
        <v>0</v>
      </c>
      <c r="R185" s="38">
        <f t="shared" si="80"/>
        <v>0</v>
      </c>
      <c r="S185" s="87">
        <f t="shared" si="81"/>
        <v>0</v>
      </c>
      <c r="T185" s="69"/>
      <c r="U185" s="38">
        <f t="shared" si="82"/>
        <v>0</v>
      </c>
      <c r="V185" s="38">
        <f t="shared" si="83"/>
        <v>0</v>
      </c>
      <c r="W185" s="38">
        <f t="shared" si="84"/>
        <v>0</v>
      </c>
      <c r="X185" s="87">
        <f t="shared" si="85"/>
        <v>0</v>
      </c>
      <c r="Y185" s="69"/>
      <c r="Z185" s="38">
        <f t="shared" si="86"/>
        <v>0</v>
      </c>
      <c r="AA185" s="38">
        <f t="shared" si="87"/>
        <v>0</v>
      </c>
      <c r="AB185" s="38">
        <f t="shared" si="88"/>
        <v>0</v>
      </c>
      <c r="AC185" s="87">
        <f t="shared" si="89"/>
        <v>0</v>
      </c>
      <c r="AD185" s="69"/>
      <c r="AE185" s="38">
        <f t="shared" si="90"/>
        <v>0</v>
      </c>
      <c r="AF185" s="38">
        <f t="shared" si="91"/>
        <v>0</v>
      </c>
      <c r="AG185" s="38">
        <f t="shared" si="92"/>
        <v>0</v>
      </c>
      <c r="AH185" s="87">
        <f t="shared" si="93"/>
        <v>0</v>
      </c>
      <c r="AI185" s="69"/>
      <c r="AJ185" s="39">
        <f t="shared" si="94"/>
        <v>0</v>
      </c>
      <c r="AK185" s="106"/>
      <c r="AL185" s="91"/>
      <c r="AM185" s="107"/>
      <c r="AN185" s="106"/>
      <c r="AO185" s="91"/>
      <c r="AP185" s="107"/>
      <c r="AQ185" s="106"/>
      <c r="AR185" s="91"/>
      <c r="AS185" s="107"/>
      <c r="AT185" s="106"/>
      <c r="AU185" s="91"/>
      <c r="AV185" s="107"/>
      <c r="AW185" s="106"/>
      <c r="AX185" s="107"/>
      <c r="AY185" s="106"/>
      <c r="AZ185" s="107"/>
      <c r="BA185" s="108"/>
      <c r="BB185" s="106"/>
      <c r="BC185" s="91"/>
      <c r="BD185" s="91"/>
      <c r="BE185" s="91"/>
      <c r="BF185" s="107"/>
      <c r="BG185" s="70"/>
      <c r="BH185" s="61"/>
      <c r="BI185" s="38">
        <f xml:space="preserve">
(P185*(2/3))+
(X185*(1/3))+
(AC185)+
(AH185)+
((AJ185)/(AZ185+'FEDERAL RATES (HIDDEN)'!$C$20))</f>
        <v>0</v>
      </c>
      <c r="BJ185" s="65"/>
      <c r="BK185" s="63">
        <f t="shared" si="107"/>
        <v>0</v>
      </c>
      <c r="BL185" s="88" t="str">
        <f>IF(AND(BH185="CONVENTIONAL",$BI185&gt;='MPLH COMPS'!$B$3,$BI185&lt;='MPLH COMPS'!$C$3),'MPLH COMPS'!$D$3&amp;" - "&amp;'MPLH COMPS'!$E$3,
IF(AND(BH185="CONVENTIONAL",$BI185&gt;='MPLH COMPS'!$B$4,$BI185&lt;='MPLH COMPS'!$C$4),'MPLH COMPS'!$D$4&amp;" - "&amp;'MPLH COMPS'!$E$4,
IF(AND(BH185="CONVENTIONAL",$BI185&gt;='MPLH COMPS'!$B$5,$BI185&lt;='MPLH COMPS'!$C$5),'MPLH COMPS'!$D$5&amp;" - "&amp;'MPLH COMPS'!$E$5,
IF(AND(BH185="CONVENTIONAL",$BI185&gt;='MPLH COMPS'!$B$6,$BI185&lt;='MPLH COMPS'!$C$6),'MPLH COMPS'!$D$6&amp;" - "&amp;'MPLH COMPS'!$E$6,
IF(AND(BH185="CONVENTIONAL",$BI185&gt;='MPLH COMPS'!$B$7,$BI185&lt;='MPLH COMPS'!$C$7),'MPLH COMPS'!$D$7&amp;" - "&amp;'MPLH COMPS'!$E$7,
IF(AND(BH185="CONVENTIONAL",$BI185&gt;='MPLH COMPS'!$B$8,$BI185&lt;='MPLH COMPS'!$C$8),'MPLH COMPS'!$D$8&amp;" - "&amp;'MPLH COMPS'!$E$8,
IF(AND(BH185="CONVENTIONAL",$BI185&gt;='MPLH COMPS'!$B$9,$BI185&lt;='MPLH COMPS'!$C$9),'MPLH COMPS'!$D$9&amp;" - "&amp;'MPLH COMPS'!$E$9,
IF(AND(BH185="CONVENTIONAL",$BI185&gt;='MPLH COMPS'!$B$10,$BI185&lt;='MPLH COMPS'!$C$10),'MPLH COMPS'!$D$10&amp;" - "&amp;'MPLH COMPS'!$E$10,
IF(AND(BH185="CONVENTIONAL",$BI185&gt;='MPLH COMPS'!$B$11,$BI185&lt;='MPLH COMPS'!$C$11),'MPLH COMPS'!$D$11&amp;" - "&amp;'MPLH COMPS'!$E$11,
IF(AND(BH185="CONVENTIONAL",$BI185&gt;='MPLH COMPS'!$B$12,$BI185&lt;='MPLH COMPS'!$C$12),'MPLH COMPS'!$D$12&amp;" - "&amp;'MPLH COMPS'!$E$12,
IF(AND(BH185="CONVENTIONAL",$BI185&gt;='MPLH COMPS'!$B$13,$BI185&lt;='MPLH COMPS'!$C$13),'MPLH COMPS'!$D$13&amp;" - "&amp;'MPLH COMPS'!$E$13,
IF(AND(BH185="CONVENIENCE",$BI185&gt;='MPLH COMPS'!$B$3,$BI185&lt;='MPLH COMPS'!$C$3),'MPLH COMPS'!$F$3&amp;" - "&amp;'MPLH COMPS'!$G$3,
IF(AND(BH185="CONVENIENCE",$BI185&gt;='MPLH COMPS'!$B$4,$BI185&lt;='MPLH COMPS'!$C$4),'MPLH COMPS'!$F$4&amp;" - "&amp;'MPLH COMPS'!$G$4,
IF(AND(BH185="CONVENIENCE",$BI185&gt;='MPLH COMPS'!$B$5,$BI185&lt;='MPLH COMPS'!$C$5),'MPLH COMPS'!$F$5&amp;" - "&amp;'MPLH COMPS'!$G$5,
IF(AND(BH185="CONVENIENCE",$BI185&gt;='MPLH COMPS'!$B$6,$BI185&lt;='MPLH COMPS'!$C$6),'MPLH COMPS'!$F$6&amp;" - "&amp;'MPLH COMPS'!$G$6,
IF(AND(BH185="CONVENIENCE",$BI185&gt;='MPLH COMPS'!$B$7,$BI185&lt;='MPLH COMPS'!$C$7),'MPLH COMPS'!$F$7&amp;" - "&amp;'MPLH COMPS'!$G$7,
IF(AND(BH185="CONVENIENCE",$BI185&gt;='MPLH COMPS'!$B$8,$BI185&lt;='MPLH COMPS'!$C$8),'MPLH COMPS'!$F$8&amp;" - "&amp;'MPLH COMPS'!$G$8,
IF(AND(BH185="CONVENIENCE",$BI185&gt;='MPLH COMPS'!$B$9,$BI185&lt;='MPLH COMPS'!$C$9),'MPLH COMPS'!$F$9&amp;" - "&amp;'MPLH COMPS'!$G$9,
IF(AND(BH185="CONVENIENCE",$BI185&gt;='MPLH COMPS'!$B$10,$BI185&lt;='MPLH COMPS'!$C$10),'MPLH COMPS'!$F$10&amp;" - "&amp;'MPLH COMPS'!$G$10,
IF(AND(BH185="CONVENIENCE",$BI185&gt;='MPLH COMPS'!$B$11,$BI185&lt;='MPLH COMPS'!$C$11),'MPLH COMPS'!$F$11&amp;" - "&amp;'MPLH COMPS'!$G$11,
IF(AND(BH185="CONVENIENCE",$BI185&gt;='MPLH COMPS'!$B$12,$BI185&lt;='MPLH COMPS'!$C$12),'MPLH COMPS'!$F$12&amp;" - "&amp;'MPLH COMPS'!$G$12,
IF(AND(BH185="CONVENIENCE",$BI185&gt;='MPLH COMPS'!$B$13,$BI185&lt;='MPLH COMPS'!$C$13),'MPLH COMPS'!$F$13&amp;" - "&amp;'MPLH COMPS'!$G$13,
""))))))))))))))))))))))</f>
        <v/>
      </c>
      <c r="BM185" s="31"/>
      <c r="BN185" s="113"/>
      <c r="BO185" s="115">
        <f t="shared" si="95"/>
        <v>0</v>
      </c>
      <c r="BP185" s="117">
        <f t="shared" si="96"/>
        <v>0</v>
      </c>
      <c r="BQ185" s="117">
        <f t="shared" si="97"/>
        <v>0</v>
      </c>
      <c r="BR185" s="116">
        <f t="shared" si="98"/>
        <v>0</v>
      </c>
      <c r="BS185" s="115">
        <f t="shared" si="99"/>
        <v>0</v>
      </c>
      <c r="BT185" s="117">
        <f t="shared" si="100"/>
        <v>0</v>
      </c>
      <c r="BU185" s="116">
        <f t="shared" si="101"/>
        <v>0</v>
      </c>
      <c r="BV185" s="115">
        <f t="shared" si="102"/>
        <v>0</v>
      </c>
      <c r="BW185" s="117">
        <f t="shared" si="103"/>
        <v>0</v>
      </c>
      <c r="BX185" s="116">
        <f t="shared" si="104"/>
        <v>0</v>
      </c>
      <c r="BY185" s="118">
        <f t="shared" si="108"/>
        <v>0</v>
      </c>
    </row>
    <row r="186" spans="1:77" ht="20.75" customHeight="1" x14ac:dyDescent="0.2">
      <c r="A186" s="74" t="s">
        <v>256</v>
      </c>
      <c r="B186" s="120" t="b">
        <v>0</v>
      </c>
      <c r="C186" s="75"/>
      <c r="D186" s="159">
        <f t="shared" si="105"/>
        <v>0</v>
      </c>
      <c r="E186" s="96"/>
      <c r="F186" s="76"/>
      <c r="G186" s="77"/>
      <c r="H186" s="77"/>
      <c r="I186" s="39">
        <f t="shared" si="106"/>
        <v>0</v>
      </c>
      <c r="J186" s="98">
        <f>IF($F186=0,0,IF($B186=FALSE,ROUND($F186/$I186,4),
IF(AND($B186=TRUE,C186=0,ROUND($F186/$I186,4)&gt;=0.4),MIN(1,ROUND(($F186/$I186)*'FEDERAL RATES (HIDDEN)'!$C$2,4)),
IF(AND($B186=TRUE,C186=0,ROUND($F186/$I186,4)&lt;0.4),ROUND($F186/$I186,4),
IF(ROUND((SUMIFS($F:$F,$B:$B,TRUE,$C:$C,$C186)/SUMIFS($I:$I,$B:$B,TRUE,$C:$C,$C186)),4)&gt;=0.4,
MIN(1,ROUND((SUMIFS($F:$F,$B:$B,TRUE,$C:$C,$C186)/SUMIFS($I:$I,$B:$B,TRUE,$C:$C,$C186))*'FEDERAL RATES (HIDDEN)'!$C$2,4)),
ROUND((SUMIFS($F:$F,$B:$B,TRUE,$C:$C,$C186)/SUMIFS($I:$I,$B:$B,TRUE,$C:$C,$C186)),4))))))</f>
        <v>0</v>
      </c>
      <c r="K186" s="89">
        <f t="shared" si="76"/>
        <v>0</v>
      </c>
      <c r="L186" s="99">
        <f t="shared" si="77"/>
        <v>0</v>
      </c>
      <c r="M186" s="68">
        <v>1</v>
      </c>
      <c r="N186" s="87">
        <f t="shared" si="109"/>
        <v>0</v>
      </c>
      <c r="O186" s="68"/>
      <c r="P186" s="38">
        <f t="shared" si="78"/>
        <v>0</v>
      </c>
      <c r="Q186" s="38">
        <f t="shared" si="79"/>
        <v>0</v>
      </c>
      <c r="R186" s="38">
        <f t="shared" si="80"/>
        <v>0</v>
      </c>
      <c r="S186" s="87">
        <f t="shared" si="81"/>
        <v>0</v>
      </c>
      <c r="T186" s="69"/>
      <c r="U186" s="38">
        <f t="shared" si="82"/>
        <v>0</v>
      </c>
      <c r="V186" s="38">
        <f t="shared" si="83"/>
        <v>0</v>
      </c>
      <c r="W186" s="38">
        <f t="shared" si="84"/>
        <v>0</v>
      </c>
      <c r="X186" s="87">
        <f t="shared" si="85"/>
        <v>0</v>
      </c>
      <c r="Y186" s="69"/>
      <c r="Z186" s="38">
        <f t="shared" si="86"/>
        <v>0</v>
      </c>
      <c r="AA186" s="38">
        <f t="shared" si="87"/>
        <v>0</v>
      </c>
      <c r="AB186" s="38">
        <f t="shared" si="88"/>
        <v>0</v>
      </c>
      <c r="AC186" s="87">
        <f t="shared" si="89"/>
        <v>0</v>
      </c>
      <c r="AD186" s="69"/>
      <c r="AE186" s="38">
        <f t="shared" si="90"/>
        <v>0</v>
      </c>
      <c r="AF186" s="38">
        <f t="shared" si="91"/>
        <v>0</v>
      </c>
      <c r="AG186" s="38">
        <f t="shared" si="92"/>
        <v>0</v>
      </c>
      <c r="AH186" s="87">
        <f t="shared" si="93"/>
        <v>0</v>
      </c>
      <c r="AI186" s="69"/>
      <c r="AJ186" s="39">
        <f t="shared" si="94"/>
        <v>0</v>
      </c>
      <c r="AK186" s="106"/>
      <c r="AL186" s="91"/>
      <c r="AM186" s="107"/>
      <c r="AN186" s="106"/>
      <c r="AO186" s="91"/>
      <c r="AP186" s="107"/>
      <c r="AQ186" s="106"/>
      <c r="AR186" s="91"/>
      <c r="AS186" s="107"/>
      <c r="AT186" s="106"/>
      <c r="AU186" s="91"/>
      <c r="AV186" s="107"/>
      <c r="AW186" s="106"/>
      <c r="AX186" s="107"/>
      <c r="AY186" s="106"/>
      <c r="AZ186" s="107"/>
      <c r="BA186" s="108"/>
      <c r="BB186" s="106"/>
      <c r="BC186" s="91"/>
      <c r="BD186" s="91"/>
      <c r="BE186" s="91"/>
      <c r="BF186" s="107"/>
      <c r="BG186" s="70"/>
      <c r="BH186" s="61"/>
      <c r="BI186" s="38">
        <f xml:space="preserve">
(P186*(2/3))+
(X186*(1/3))+
(AC186)+
(AH186)+
((AJ186)/(AZ186+'FEDERAL RATES (HIDDEN)'!$C$20))</f>
        <v>0</v>
      </c>
      <c r="BJ186" s="65"/>
      <c r="BK186" s="63">
        <f t="shared" si="107"/>
        <v>0</v>
      </c>
      <c r="BL186" s="88" t="str">
        <f>IF(AND(BH186="CONVENTIONAL",$BI186&gt;='MPLH COMPS'!$B$3,$BI186&lt;='MPLH COMPS'!$C$3),'MPLH COMPS'!$D$3&amp;" - "&amp;'MPLH COMPS'!$E$3,
IF(AND(BH186="CONVENTIONAL",$BI186&gt;='MPLH COMPS'!$B$4,$BI186&lt;='MPLH COMPS'!$C$4),'MPLH COMPS'!$D$4&amp;" - "&amp;'MPLH COMPS'!$E$4,
IF(AND(BH186="CONVENTIONAL",$BI186&gt;='MPLH COMPS'!$B$5,$BI186&lt;='MPLH COMPS'!$C$5),'MPLH COMPS'!$D$5&amp;" - "&amp;'MPLH COMPS'!$E$5,
IF(AND(BH186="CONVENTIONAL",$BI186&gt;='MPLH COMPS'!$B$6,$BI186&lt;='MPLH COMPS'!$C$6),'MPLH COMPS'!$D$6&amp;" - "&amp;'MPLH COMPS'!$E$6,
IF(AND(BH186="CONVENTIONAL",$BI186&gt;='MPLH COMPS'!$B$7,$BI186&lt;='MPLH COMPS'!$C$7),'MPLH COMPS'!$D$7&amp;" - "&amp;'MPLH COMPS'!$E$7,
IF(AND(BH186="CONVENTIONAL",$BI186&gt;='MPLH COMPS'!$B$8,$BI186&lt;='MPLH COMPS'!$C$8),'MPLH COMPS'!$D$8&amp;" - "&amp;'MPLH COMPS'!$E$8,
IF(AND(BH186="CONVENTIONAL",$BI186&gt;='MPLH COMPS'!$B$9,$BI186&lt;='MPLH COMPS'!$C$9),'MPLH COMPS'!$D$9&amp;" - "&amp;'MPLH COMPS'!$E$9,
IF(AND(BH186="CONVENTIONAL",$BI186&gt;='MPLH COMPS'!$B$10,$BI186&lt;='MPLH COMPS'!$C$10),'MPLH COMPS'!$D$10&amp;" - "&amp;'MPLH COMPS'!$E$10,
IF(AND(BH186="CONVENTIONAL",$BI186&gt;='MPLH COMPS'!$B$11,$BI186&lt;='MPLH COMPS'!$C$11),'MPLH COMPS'!$D$11&amp;" - "&amp;'MPLH COMPS'!$E$11,
IF(AND(BH186="CONVENTIONAL",$BI186&gt;='MPLH COMPS'!$B$12,$BI186&lt;='MPLH COMPS'!$C$12),'MPLH COMPS'!$D$12&amp;" - "&amp;'MPLH COMPS'!$E$12,
IF(AND(BH186="CONVENTIONAL",$BI186&gt;='MPLH COMPS'!$B$13,$BI186&lt;='MPLH COMPS'!$C$13),'MPLH COMPS'!$D$13&amp;" - "&amp;'MPLH COMPS'!$E$13,
IF(AND(BH186="CONVENIENCE",$BI186&gt;='MPLH COMPS'!$B$3,$BI186&lt;='MPLH COMPS'!$C$3),'MPLH COMPS'!$F$3&amp;" - "&amp;'MPLH COMPS'!$G$3,
IF(AND(BH186="CONVENIENCE",$BI186&gt;='MPLH COMPS'!$B$4,$BI186&lt;='MPLH COMPS'!$C$4),'MPLH COMPS'!$F$4&amp;" - "&amp;'MPLH COMPS'!$G$4,
IF(AND(BH186="CONVENIENCE",$BI186&gt;='MPLH COMPS'!$B$5,$BI186&lt;='MPLH COMPS'!$C$5),'MPLH COMPS'!$F$5&amp;" - "&amp;'MPLH COMPS'!$G$5,
IF(AND(BH186="CONVENIENCE",$BI186&gt;='MPLH COMPS'!$B$6,$BI186&lt;='MPLH COMPS'!$C$6),'MPLH COMPS'!$F$6&amp;" - "&amp;'MPLH COMPS'!$G$6,
IF(AND(BH186="CONVENIENCE",$BI186&gt;='MPLH COMPS'!$B$7,$BI186&lt;='MPLH COMPS'!$C$7),'MPLH COMPS'!$F$7&amp;" - "&amp;'MPLH COMPS'!$G$7,
IF(AND(BH186="CONVENIENCE",$BI186&gt;='MPLH COMPS'!$B$8,$BI186&lt;='MPLH COMPS'!$C$8),'MPLH COMPS'!$F$8&amp;" - "&amp;'MPLH COMPS'!$G$8,
IF(AND(BH186="CONVENIENCE",$BI186&gt;='MPLH COMPS'!$B$9,$BI186&lt;='MPLH COMPS'!$C$9),'MPLH COMPS'!$F$9&amp;" - "&amp;'MPLH COMPS'!$G$9,
IF(AND(BH186="CONVENIENCE",$BI186&gt;='MPLH COMPS'!$B$10,$BI186&lt;='MPLH COMPS'!$C$10),'MPLH COMPS'!$F$10&amp;" - "&amp;'MPLH COMPS'!$G$10,
IF(AND(BH186="CONVENIENCE",$BI186&gt;='MPLH COMPS'!$B$11,$BI186&lt;='MPLH COMPS'!$C$11),'MPLH COMPS'!$F$11&amp;" - "&amp;'MPLH COMPS'!$G$11,
IF(AND(BH186="CONVENIENCE",$BI186&gt;='MPLH COMPS'!$B$12,$BI186&lt;='MPLH COMPS'!$C$12),'MPLH COMPS'!$F$12&amp;" - "&amp;'MPLH COMPS'!$G$12,
IF(AND(BH186="CONVENIENCE",$BI186&gt;='MPLH COMPS'!$B$13,$BI186&lt;='MPLH COMPS'!$C$13),'MPLH COMPS'!$F$13&amp;" - "&amp;'MPLH COMPS'!$G$13,
""))))))))))))))))))))))</f>
        <v/>
      </c>
      <c r="BM186" s="31"/>
      <c r="BN186" s="113"/>
      <c r="BO186" s="115">
        <f t="shared" si="95"/>
        <v>0</v>
      </c>
      <c r="BP186" s="117">
        <f t="shared" si="96"/>
        <v>0</v>
      </c>
      <c r="BQ186" s="117">
        <f t="shared" si="97"/>
        <v>0</v>
      </c>
      <c r="BR186" s="116">
        <f t="shared" si="98"/>
        <v>0</v>
      </c>
      <c r="BS186" s="115">
        <f t="shared" si="99"/>
        <v>0</v>
      </c>
      <c r="BT186" s="117">
        <f t="shared" si="100"/>
        <v>0</v>
      </c>
      <c r="BU186" s="116">
        <f t="shared" si="101"/>
        <v>0</v>
      </c>
      <c r="BV186" s="115">
        <f t="shared" si="102"/>
        <v>0</v>
      </c>
      <c r="BW186" s="117">
        <f t="shared" si="103"/>
        <v>0</v>
      </c>
      <c r="BX186" s="116">
        <f t="shared" si="104"/>
        <v>0</v>
      </c>
      <c r="BY186" s="118">
        <f t="shared" si="108"/>
        <v>0</v>
      </c>
    </row>
    <row r="187" spans="1:77" ht="20.75" customHeight="1" x14ac:dyDescent="0.2">
      <c r="A187" s="74" t="s">
        <v>257</v>
      </c>
      <c r="B187" s="120" t="b">
        <v>0</v>
      </c>
      <c r="C187" s="75"/>
      <c r="D187" s="159">
        <f t="shared" si="105"/>
        <v>0</v>
      </c>
      <c r="E187" s="96"/>
      <c r="F187" s="76"/>
      <c r="G187" s="77"/>
      <c r="H187" s="77"/>
      <c r="I187" s="39">
        <f t="shared" si="106"/>
        <v>0</v>
      </c>
      <c r="J187" s="98">
        <f>IF($F187=0,0,IF($B187=FALSE,ROUND($F187/$I187,4),
IF(AND($B187=TRUE,C187=0,ROUND($F187/$I187,4)&gt;=0.4),MIN(1,ROUND(($F187/$I187)*'FEDERAL RATES (HIDDEN)'!$C$2,4)),
IF(AND($B187=TRUE,C187=0,ROUND($F187/$I187,4)&lt;0.4),ROUND($F187/$I187,4),
IF(ROUND((SUMIFS($F:$F,$B:$B,TRUE,$C:$C,$C187)/SUMIFS($I:$I,$B:$B,TRUE,$C:$C,$C187)),4)&gt;=0.4,
MIN(1,ROUND((SUMIFS($F:$F,$B:$B,TRUE,$C:$C,$C187)/SUMIFS($I:$I,$B:$B,TRUE,$C:$C,$C187))*'FEDERAL RATES (HIDDEN)'!$C$2,4)),
ROUND((SUMIFS($F:$F,$B:$B,TRUE,$C:$C,$C187)/SUMIFS($I:$I,$B:$B,TRUE,$C:$C,$C187)),4))))))</f>
        <v>0</v>
      </c>
      <c r="K187" s="89">
        <f t="shared" si="76"/>
        <v>0</v>
      </c>
      <c r="L187" s="99">
        <f t="shared" si="77"/>
        <v>0</v>
      </c>
      <c r="M187" s="68">
        <v>1</v>
      </c>
      <c r="N187" s="87">
        <f t="shared" si="109"/>
        <v>0</v>
      </c>
      <c r="O187" s="68"/>
      <c r="P187" s="38">
        <f t="shared" si="78"/>
        <v>0</v>
      </c>
      <c r="Q187" s="38">
        <f t="shared" si="79"/>
        <v>0</v>
      </c>
      <c r="R187" s="38">
        <f t="shared" si="80"/>
        <v>0</v>
      </c>
      <c r="S187" s="87">
        <f t="shared" si="81"/>
        <v>0</v>
      </c>
      <c r="T187" s="69"/>
      <c r="U187" s="38">
        <f t="shared" si="82"/>
        <v>0</v>
      </c>
      <c r="V187" s="38">
        <f t="shared" si="83"/>
        <v>0</v>
      </c>
      <c r="W187" s="38">
        <f t="shared" si="84"/>
        <v>0</v>
      </c>
      <c r="X187" s="87">
        <f t="shared" si="85"/>
        <v>0</v>
      </c>
      <c r="Y187" s="69"/>
      <c r="Z187" s="38">
        <f t="shared" si="86"/>
        <v>0</v>
      </c>
      <c r="AA187" s="38">
        <f t="shared" si="87"/>
        <v>0</v>
      </c>
      <c r="AB187" s="38">
        <f t="shared" si="88"/>
        <v>0</v>
      </c>
      <c r="AC187" s="87">
        <f t="shared" si="89"/>
        <v>0</v>
      </c>
      <c r="AD187" s="69"/>
      <c r="AE187" s="38">
        <f t="shared" si="90"/>
        <v>0</v>
      </c>
      <c r="AF187" s="38">
        <f t="shared" si="91"/>
        <v>0</v>
      </c>
      <c r="AG187" s="38">
        <f t="shared" si="92"/>
        <v>0</v>
      </c>
      <c r="AH187" s="87">
        <f t="shared" si="93"/>
        <v>0</v>
      </c>
      <c r="AI187" s="69"/>
      <c r="AJ187" s="39">
        <f t="shared" si="94"/>
        <v>0</v>
      </c>
      <c r="AK187" s="106"/>
      <c r="AL187" s="91"/>
      <c r="AM187" s="107"/>
      <c r="AN187" s="106"/>
      <c r="AO187" s="91"/>
      <c r="AP187" s="107"/>
      <c r="AQ187" s="106"/>
      <c r="AR187" s="91"/>
      <c r="AS187" s="107"/>
      <c r="AT187" s="106"/>
      <c r="AU187" s="91"/>
      <c r="AV187" s="107"/>
      <c r="AW187" s="106"/>
      <c r="AX187" s="107"/>
      <c r="AY187" s="106"/>
      <c r="AZ187" s="107"/>
      <c r="BA187" s="108"/>
      <c r="BB187" s="106"/>
      <c r="BC187" s="91"/>
      <c r="BD187" s="91"/>
      <c r="BE187" s="91"/>
      <c r="BF187" s="107"/>
      <c r="BG187" s="70"/>
      <c r="BH187" s="61"/>
      <c r="BI187" s="38">
        <f xml:space="preserve">
(P187*(2/3))+
(X187*(1/3))+
(AC187)+
(AH187)+
((AJ187)/(AZ187+'FEDERAL RATES (HIDDEN)'!$C$20))</f>
        <v>0</v>
      </c>
      <c r="BJ187" s="65"/>
      <c r="BK187" s="63">
        <f t="shared" si="107"/>
        <v>0</v>
      </c>
      <c r="BL187" s="88" t="str">
        <f>IF(AND(BH187="CONVENTIONAL",$BI187&gt;='MPLH COMPS'!$B$3,$BI187&lt;='MPLH COMPS'!$C$3),'MPLH COMPS'!$D$3&amp;" - "&amp;'MPLH COMPS'!$E$3,
IF(AND(BH187="CONVENTIONAL",$BI187&gt;='MPLH COMPS'!$B$4,$BI187&lt;='MPLH COMPS'!$C$4),'MPLH COMPS'!$D$4&amp;" - "&amp;'MPLH COMPS'!$E$4,
IF(AND(BH187="CONVENTIONAL",$BI187&gt;='MPLH COMPS'!$B$5,$BI187&lt;='MPLH COMPS'!$C$5),'MPLH COMPS'!$D$5&amp;" - "&amp;'MPLH COMPS'!$E$5,
IF(AND(BH187="CONVENTIONAL",$BI187&gt;='MPLH COMPS'!$B$6,$BI187&lt;='MPLH COMPS'!$C$6),'MPLH COMPS'!$D$6&amp;" - "&amp;'MPLH COMPS'!$E$6,
IF(AND(BH187="CONVENTIONAL",$BI187&gt;='MPLH COMPS'!$B$7,$BI187&lt;='MPLH COMPS'!$C$7),'MPLH COMPS'!$D$7&amp;" - "&amp;'MPLH COMPS'!$E$7,
IF(AND(BH187="CONVENTIONAL",$BI187&gt;='MPLH COMPS'!$B$8,$BI187&lt;='MPLH COMPS'!$C$8),'MPLH COMPS'!$D$8&amp;" - "&amp;'MPLH COMPS'!$E$8,
IF(AND(BH187="CONVENTIONAL",$BI187&gt;='MPLH COMPS'!$B$9,$BI187&lt;='MPLH COMPS'!$C$9),'MPLH COMPS'!$D$9&amp;" - "&amp;'MPLH COMPS'!$E$9,
IF(AND(BH187="CONVENTIONAL",$BI187&gt;='MPLH COMPS'!$B$10,$BI187&lt;='MPLH COMPS'!$C$10),'MPLH COMPS'!$D$10&amp;" - "&amp;'MPLH COMPS'!$E$10,
IF(AND(BH187="CONVENTIONAL",$BI187&gt;='MPLH COMPS'!$B$11,$BI187&lt;='MPLH COMPS'!$C$11),'MPLH COMPS'!$D$11&amp;" - "&amp;'MPLH COMPS'!$E$11,
IF(AND(BH187="CONVENTIONAL",$BI187&gt;='MPLH COMPS'!$B$12,$BI187&lt;='MPLH COMPS'!$C$12),'MPLH COMPS'!$D$12&amp;" - "&amp;'MPLH COMPS'!$E$12,
IF(AND(BH187="CONVENTIONAL",$BI187&gt;='MPLH COMPS'!$B$13,$BI187&lt;='MPLH COMPS'!$C$13),'MPLH COMPS'!$D$13&amp;" - "&amp;'MPLH COMPS'!$E$13,
IF(AND(BH187="CONVENIENCE",$BI187&gt;='MPLH COMPS'!$B$3,$BI187&lt;='MPLH COMPS'!$C$3),'MPLH COMPS'!$F$3&amp;" - "&amp;'MPLH COMPS'!$G$3,
IF(AND(BH187="CONVENIENCE",$BI187&gt;='MPLH COMPS'!$B$4,$BI187&lt;='MPLH COMPS'!$C$4),'MPLH COMPS'!$F$4&amp;" - "&amp;'MPLH COMPS'!$G$4,
IF(AND(BH187="CONVENIENCE",$BI187&gt;='MPLH COMPS'!$B$5,$BI187&lt;='MPLH COMPS'!$C$5),'MPLH COMPS'!$F$5&amp;" - "&amp;'MPLH COMPS'!$G$5,
IF(AND(BH187="CONVENIENCE",$BI187&gt;='MPLH COMPS'!$B$6,$BI187&lt;='MPLH COMPS'!$C$6),'MPLH COMPS'!$F$6&amp;" - "&amp;'MPLH COMPS'!$G$6,
IF(AND(BH187="CONVENIENCE",$BI187&gt;='MPLH COMPS'!$B$7,$BI187&lt;='MPLH COMPS'!$C$7),'MPLH COMPS'!$F$7&amp;" - "&amp;'MPLH COMPS'!$G$7,
IF(AND(BH187="CONVENIENCE",$BI187&gt;='MPLH COMPS'!$B$8,$BI187&lt;='MPLH COMPS'!$C$8),'MPLH COMPS'!$F$8&amp;" - "&amp;'MPLH COMPS'!$G$8,
IF(AND(BH187="CONVENIENCE",$BI187&gt;='MPLH COMPS'!$B$9,$BI187&lt;='MPLH COMPS'!$C$9),'MPLH COMPS'!$F$9&amp;" - "&amp;'MPLH COMPS'!$G$9,
IF(AND(BH187="CONVENIENCE",$BI187&gt;='MPLH COMPS'!$B$10,$BI187&lt;='MPLH COMPS'!$C$10),'MPLH COMPS'!$F$10&amp;" - "&amp;'MPLH COMPS'!$G$10,
IF(AND(BH187="CONVENIENCE",$BI187&gt;='MPLH COMPS'!$B$11,$BI187&lt;='MPLH COMPS'!$C$11),'MPLH COMPS'!$F$11&amp;" - "&amp;'MPLH COMPS'!$G$11,
IF(AND(BH187="CONVENIENCE",$BI187&gt;='MPLH COMPS'!$B$12,$BI187&lt;='MPLH COMPS'!$C$12),'MPLH COMPS'!$F$12&amp;" - "&amp;'MPLH COMPS'!$G$12,
IF(AND(BH187="CONVENIENCE",$BI187&gt;='MPLH COMPS'!$B$13,$BI187&lt;='MPLH COMPS'!$C$13),'MPLH COMPS'!$F$13&amp;" - "&amp;'MPLH COMPS'!$G$13,
""))))))))))))))))))))))</f>
        <v/>
      </c>
      <c r="BM187" s="31"/>
      <c r="BN187" s="113"/>
      <c r="BO187" s="115">
        <f t="shared" si="95"/>
        <v>0</v>
      </c>
      <c r="BP187" s="117">
        <f t="shared" si="96"/>
        <v>0</v>
      </c>
      <c r="BQ187" s="117">
        <f t="shared" si="97"/>
        <v>0</v>
      </c>
      <c r="BR187" s="116">
        <f t="shared" si="98"/>
        <v>0</v>
      </c>
      <c r="BS187" s="115">
        <f t="shared" si="99"/>
        <v>0</v>
      </c>
      <c r="BT187" s="117">
        <f t="shared" si="100"/>
        <v>0</v>
      </c>
      <c r="BU187" s="116">
        <f t="shared" si="101"/>
        <v>0</v>
      </c>
      <c r="BV187" s="115">
        <f t="shared" si="102"/>
        <v>0</v>
      </c>
      <c r="BW187" s="117">
        <f t="shared" si="103"/>
        <v>0</v>
      </c>
      <c r="BX187" s="116">
        <f t="shared" si="104"/>
        <v>0</v>
      </c>
      <c r="BY187" s="118">
        <f t="shared" si="108"/>
        <v>0</v>
      </c>
    </row>
    <row r="188" spans="1:77" ht="20.75" customHeight="1" x14ac:dyDescent="0.2">
      <c r="A188" s="74" t="s">
        <v>258</v>
      </c>
      <c r="B188" s="120" t="b">
        <v>0</v>
      </c>
      <c r="C188" s="75"/>
      <c r="D188" s="159">
        <f t="shared" si="105"/>
        <v>0</v>
      </c>
      <c r="E188" s="96"/>
      <c r="F188" s="76"/>
      <c r="G188" s="77"/>
      <c r="H188" s="77"/>
      <c r="I188" s="39">
        <f t="shared" si="106"/>
        <v>0</v>
      </c>
      <c r="J188" s="98">
        <f>IF($F188=0,0,IF($B188=FALSE,ROUND($F188/$I188,4),
IF(AND($B188=TRUE,C188=0,ROUND($F188/$I188,4)&gt;=0.4),MIN(1,ROUND(($F188/$I188)*'FEDERAL RATES (HIDDEN)'!$C$2,4)),
IF(AND($B188=TRUE,C188=0,ROUND($F188/$I188,4)&lt;0.4),ROUND($F188/$I188,4),
IF(ROUND((SUMIFS($F:$F,$B:$B,TRUE,$C:$C,$C188)/SUMIFS($I:$I,$B:$B,TRUE,$C:$C,$C188)),4)&gt;=0.4,
MIN(1,ROUND((SUMIFS($F:$F,$B:$B,TRUE,$C:$C,$C188)/SUMIFS($I:$I,$B:$B,TRUE,$C:$C,$C188))*'FEDERAL RATES (HIDDEN)'!$C$2,4)),
ROUND((SUMIFS($F:$F,$B:$B,TRUE,$C:$C,$C188)/SUMIFS($I:$I,$B:$B,TRUE,$C:$C,$C188)),4))))))</f>
        <v>0</v>
      </c>
      <c r="K188" s="89">
        <f t="shared" si="76"/>
        <v>0</v>
      </c>
      <c r="L188" s="99">
        <f t="shared" si="77"/>
        <v>0</v>
      </c>
      <c r="M188" s="68">
        <v>1</v>
      </c>
      <c r="N188" s="87">
        <f t="shared" si="109"/>
        <v>0</v>
      </c>
      <c r="O188" s="68"/>
      <c r="P188" s="38">
        <f t="shared" si="78"/>
        <v>0</v>
      </c>
      <c r="Q188" s="38">
        <f t="shared" si="79"/>
        <v>0</v>
      </c>
      <c r="R188" s="38">
        <f t="shared" si="80"/>
        <v>0</v>
      </c>
      <c r="S188" s="87">
        <f t="shared" si="81"/>
        <v>0</v>
      </c>
      <c r="T188" s="69"/>
      <c r="U188" s="38">
        <f t="shared" si="82"/>
        <v>0</v>
      </c>
      <c r="V188" s="38">
        <f t="shared" si="83"/>
        <v>0</v>
      </c>
      <c r="W188" s="38">
        <f t="shared" si="84"/>
        <v>0</v>
      </c>
      <c r="X188" s="87">
        <f t="shared" si="85"/>
        <v>0</v>
      </c>
      <c r="Y188" s="69"/>
      <c r="Z188" s="38">
        <f t="shared" si="86"/>
        <v>0</v>
      </c>
      <c r="AA188" s="38">
        <f t="shared" si="87"/>
        <v>0</v>
      </c>
      <c r="AB188" s="38">
        <f t="shared" si="88"/>
        <v>0</v>
      </c>
      <c r="AC188" s="87">
        <f t="shared" si="89"/>
        <v>0</v>
      </c>
      <c r="AD188" s="69"/>
      <c r="AE188" s="38">
        <f t="shared" si="90"/>
        <v>0</v>
      </c>
      <c r="AF188" s="38">
        <f t="shared" si="91"/>
        <v>0</v>
      </c>
      <c r="AG188" s="38">
        <f t="shared" si="92"/>
        <v>0</v>
      </c>
      <c r="AH188" s="87">
        <f t="shared" si="93"/>
        <v>0</v>
      </c>
      <c r="AI188" s="69"/>
      <c r="AJ188" s="39">
        <f t="shared" si="94"/>
        <v>0</v>
      </c>
      <c r="AK188" s="106"/>
      <c r="AL188" s="91"/>
      <c r="AM188" s="107"/>
      <c r="AN188" s="106"/>
      <c r="AO188" s="91"/>
      <c r="AP188" s="107"/>
      <c r="AQ188" s="106"/>
      <c r="AR188" s="91"/>
      <c r="AS188" s="107"/>
      <c r="AT188" s="106"/>
      <c r="AU188" s="91"/>
      <c r="AV188" s="107"/>
      <c r="AW188" s="106"/>
      <c r="AX188" s="107"/>
      <c r="AY188" s="106"/>
      <c r="AZ188" s="107"/>
      <c r="BA188" s="108"/>
      <c r="BB188" s="106"/>
      <c r="BC188" s="91"/>
      <c r="BD188" s="91"/>
      <c r="BE188" s="91"/>
      <c r="BF188" s="107"/>
      <c r="BG188" s="70"/>
      <c r="BH188" s="61"/>
      <c r="BI188" s="38">
        <f xml:space="preserve">
(P188*(2/3))+
(X188*(1/3))+
(AC188)+
(AH188)+
((AJ188)/(AZ188+'FEDERAL RATES (HIDDEN)'!$C$20))</f>
        <v>0</v>
      </c>
      <c r="BJ188" s="65"/>
      <c r="BK188" s="63">
        <f t="shared" si="107"/>
        <v>0</v>
      </c>
      <c r="BL188" s="88" t="str">
        <f>IF(AND(BH188="CONVENTIONAL",$BI188&gt;='MPLH COMPS'!$B$3,$BI188&lt;='MPLH COMPS'!$C$3),'MPLH COMPS'!$D$3&amp;" - "&amp;'MPLH COMPS'!$E$3,
IF(AND(BH188="CONVENTIONAL",$BI188&gt;='MPLH COMPS'!$B$4,$BI188&lt;='MPLH COMPS'!$C$4),'MPLH COMPS'!$D$4&amp;" - "&amp;'MPLH COMPS'!$E$4,
IF(AND(BH188="CONVENTIONAL",$BI188&gt;='MPLH COMPS'!$B$5,$BI188&lt;='MPLH COMPS'!$C$5),'MPLH COMPS'!$D$5&amp;" - "&amp;'MPLH COMPS'!$E$5,
IF(AND(BH188="CONVENTIONAL",$BI188&gt;='MPLH COMPS'!$B$6,$BI188&lt;='MPLH COMPS'!$C$6),'MPLH COMPS'!$D$6&amp;" - "&amp;'MPLH COMPS'!$E$6,
IF(AND(BH188="CONVENTIONAL",$BI188&gt;='MPLH COMPS'!$B$7,$BI188&lt;='MPLH COMPS'!$C$7),'MPLH COMPS'!$D$7&amp;" - "&amp;'MPLH COMPS'!$E$7,
IF(AND(BH188="CONVENTIONAL",$BI188&gt;='MPLH COMPS'!$B$8,$BI188&lt;='MPLH COMPS'!$C$8),'MPLH COMPS'!$D$8&amp;" - "&amp;'MPLH COMPS'!$E$8,
IF(AND(BH188="CONVENTIONAL",$BI188&gt;='MPLH COMPS'!$B$9,$BI188&lt;='MPLH COMPS'!$C$9),'MPLH COMPS'!$D$9&amp;" - "&amp;'MPLH COMPS'!$E$9,
IF(AND(BH188="CONVENTIONAL",$BI188&gt;='MPLH COMPS'!$B$10,$BI188&lt;='MPLH COMPS'!$C$10),'MPLH COMPS'!$D$10&amp;" - "&amp;'MPLH COMPS'!$E$10,
IF(AND(BH188="CONVENTIONAL",$BI188&gt;='MPLH COMPS'!$B$11,$BI188&lt;='MPLH COMPS'!$C$11),'MPLH COMPS'!$D$11&amp;" - "&amp;'MPLH COMPS'!$E$11,
IF(AND(BH188="CONVENTIONAL",$BI188&gt;='MPLH COMPS'!$B$12,$BI188&lt;='MPLH COMPS'!$C$12),'MPLH COMPS'!$D$12&amp;" - "&amp;'MPLH COMPS'!$E$12,
IF(AND(BH188="CONVENTIONAL",$BI188&gt;='MPLH COMPS'!$B$13,$BI188&lt;='MPLH COMPS'!$C$13),'MPLH COMPS'!$D$13&amp;" - "&amp;'MPLH COMPS'!$E$13,
IF(AND(BH188="CONVENIENCE",$BI188&gt;='MPLH COMPS'!$B$3,$BI188&lt;='MPLH COMPS'!$C$3),'MPLH COMPS'!$F$3&amp;" - "&amp;'MPLH COMPS'!$G$3,
IF(AND(BH188="CONVENIENCE",$BI188&gt;='MPLH COMPS'!$B$4,$BI188&lt;='MPLH COMPS'!$C$4),'MPLH COMPS'!$F$4&amp;" - "&amp;'MPLH COMPS'!$G$4,
IF(AND(BH188="CONVENIENCE",$BI188&gt;='MPLH COMPS'!$B$5,$BI188&lt;='MPLH COMPS'!$C$5),'MPLH COMPS'!$F$5&amp;" - "&amp;'MPLH COMPS'!$G$5,
IF(AND(BH188="CONVENIENCE",$BI188&gt;='MPLH COMPS'!$B$6,$BI188&lt;='MPLH COMPS'!$C$6),'MPLH COMPS'!$F$6&amp;" - "&amp;'MPLH COMPS'!$G$6,
IF(AND(BH188="CONVENIENCE",$BI188&gt;='MPLH COMPS'!$B$7,$BI188&lt;='MPLH COMPS'!$C$7),'MPLH COMPS'!$F$7&amp;" - "&amp;'MPLH COMPS'!$G$7,
IF(AND(BH188="CONVENIENCE",$BI188&gt;='MPLH COMPS'!$B$8,$BI188&lt;='MPLH COMPS'!$C$8),'MPLH COMPS'!$F$8&amp;" - "&amp;'MPLH COMPS'!$G$8,
IF(AND(BH188="CONVENIENCE",$BI188&gt;='MPLH COMPS'!$B$9,$BI188&lt;='MPLH COMPS'!$C$9),'MPLH COMPS'!$F$9&amp;" - "&amp;'MPLH COMPS'!$G$9,
IF(AND(BH188="CONVENIENCE",$BI188&gt;='MPLH COMPS'!$B$10,$BI188&lt;='MPLH COMPS'!$C$10),'MPLH COMPS'!$F$10&amp;" - "&amp;'MPLH COMPS'!$G$10,
IF(AND(BH188="CONVENIENCE",$BI188&gt;='MPLH COMPS'!$B$11,$BI188&lt;='MPLH COMPS'!$C$11),'MPLH COMPS'!$F$11&amp;" - "&amp;'MPLH COMPS'!$G$11,
IF(AND(BH188="CONVENIENCE",$BI188&gt;='MPLH COMPS'!$B$12,$BI188&lt;='MPLH COMPS'!$C$12),'MPLH COMPS'!$F$12&amp;" - "&amp;'MPLH COMPS'!$G$12,
IF(AND(BH188="CONVENIENCE",$BI188&gt;='MPLH COMPS'!$B$13,$BI188&lt;='MPLH COMPS'!$C$13),'MPLH COMPS'!$F$13&amp;" - "&amp;'MPLH COMPS'!$G$13,
""))))))))))))))))))))))</f>
        <v/>
      </c>
      <c r="BM188" s="31"/>
      <c r="BN188" s="113"/>
      <c r="BO188" s="115">
        <f t="shared" si="95"/>
        <v>0</v>
      </c>
      <c r="BP188" s="117">
        <f t="shared" si="96"/>
        <v>0</v>
      </c>
      <c r="BQ188" s="117">
        <f t="shared" si="97"/>
        <v>0</v>
      </c>
      <c r="BR188" s="116">
        <f t="shared" si="98"/>
        <v>0</v>
      </c>
      <c r="BS188" s="115">
        <f t="shared" si="99"/>
        <v>0</v>
      </c>
      <c r="BT188" s="117">
        <f t="shared" si="100"/>
        <v>0</v>
      </c>
      <c r="BU188" s="116">
        <f t="shared" si="101"/>
        <v>0</v>
      </c>
      <c r="BV188" s="115">
        <f t="shared" si="102"/>
        <v>0</v>
      </c>
      <c r="BW188" s="117">
        <f t="shared" si="103"/>
        <v>0</v>
      </c>
      <c r="BX188" s="116">
        <f t="shared" si="104"/>
        <v>0</v>
      </c>
      <c r="BY188" s="118">
        <f t="shared" si="108"/>
        <v>0</v>
      </c>
    </row>
    <row r="189" spans="1:77" ht="20.75" customHeight="1" x14ac:dyDescent="0.2">
      <c r="A189" s="74" t="s">
        <v>259</v>
      </c>
      <c r="B189" s="120" t="b">
        <v>0</v>
      </c>
      <c r="C189" s="75"/>
      <c r="D189" s="159">
        <f t="shared" si="105"/>
        <v>0</v>
      </c>
      <c r="E189" s="96"/>
      <c r="F189" s="76"/>
      <c r="G189" s="77"/>
      <c r="H189" s="77"/>
      <c r="I189" s="39">
        <f t="shared" si="106"/>
        <v>0</v>
      </c>
      <c r="J189" s="98">
        <f>IF($F189=0,0,IF($B189=FALSE,ROUND($F189/$I189,4),
IF(AND($B189=TRUE,C189=0,ROUND($F189/$I189,4)&gt;=0.4),MIN(1,ROUND(($F189/$I189)*'FEDERAL RATES (HIDDEN)'!$C$2,4)),
IF(AND($B189=TRUE,C189=0,ROUND($F189/$I189,4)&lt;0.4),ROUND($F189/$I189,4),
IF(ROUND((SUMIFS($F:$F,$B:$B,TRUE,$C:$C,$C189)/SUMIFS($I:$I,$B:$B,TRUE,$C:$C,$C189)),4)&gt;=0.4,
MIN(1,ROUND((SUMIFS($F:$F,$B:$B,TRUE,$C:$C,$C189)/SUMIFS($I:$I,$B:$B,TRUE,$C:$C,$C189))*'FEDERAL RATES (HIDDEN)'!$C$2,4)),
ROUND((SUMIFS($F:$F,$B:$B,TRUE,$C:$C,$C189)/SUMIFS($I:$I,$B:$B,TRUE,$C:$C,$C189)),4))))))</f>
        <v>0</v>
      </c>
      <c r="K189" s="89">
        <f t="shared" si="76"/>
        <v>0</v>
      </c>
      <c r="L189" s="99">
        <f t="shared" si="77"/>
        <v>0</v>
      </c>
      <c r="M189" s="68">
        <v>1</v>
      </c>
      <c r="N189" s="87">
        <f t="shared" si="109"/>
        <v>0</v>
      </c>
      <c r="O189" s="68"/>
      <c r="P189" s="38">
        <f t="shared" si="78"/>
        <v>0</v>
      </c>
      <c r="Q189" s="38">
        <f t="shared" si="79"/>
        <v>0</v>
      </c>
      <c r="R189" s="38">
        <f t="shared" si="80"/>
        <v>0</v>
      </c>
      <c r="S189" s="87">
        <f t="shared" si="81"/>
        <v>0</v>
      </c>
      <c r="T189" s="69"/>
      <c r="U189" s="38">
        <f t="shared" si="82"/>
        <v>0</v>
      </c>
      <c r="V189" s="38">
        <f t="shared" si="83"/>
        <v>0</v>
      </c>
      <c r="W189" s="38">
        <f t="shared" si="84"/>
        <v>0</v>
      </c>
      <c r="X189" s="87">
        <f t="shared" si="85"/>
        <v>0</v>
      </c>
      <c r="Y189" s="69"/>
      <c r="Z189" s="38">
        <f t="shared" si="86"/>
        <v>0</v>
      </c>
      <c r="AA189" s="38">
        <f t="shared" si="87"/>
        <v>0</v>
      </c>
      <c r="AB189" s="38">
        <f t="shared" si="88"/>
        <v>0</v>
      </c>
      <c r="AC189" s="87">
        <f t="shared" si="89"/>
        <v>0</v>
      </c>
      <c r="AD189" s="69"/>
      <c r="AE189" s="38">
        <f t="shared" si="90"/>
        <v>0</v>
      </c>
      <c r="AF189" s="38">
        <f t="shared" si="91"/>
        <v>0</v>
      </c>
      <c r="AG189" s="38">
        <f t="shared" si="92"/>
        <v>0</v>
      </c>
      <c r="AH189" s="87">
        <f t="shared" si="93"/>
        <v>0</v>
      </c>
      <c r="AI189" s="69"/>
      <c r="AJ189" s="39">
        <f t="shared" si="94"/>
        <v>0</v>
      </c>
      <c r="AK189" s="106"/>
      <c r="AL189" s="91"/>
      <c r="AM189" s="107"/>
      <c r="AN189" s="106"/>
      <c r="AO189" s="91"/>
      <c r="AP189" s="107"/>
      <c r="AQ189" s="106"/>
      <c r="AR189" s="91"/>
      <c r="AS189" s="107"/>
      <c r="AT189" s="106"/>
      <c r="AU189" s="91"/>
      <c r="AV189" s="107"/>
      <c r="AW189" s="106"/>
      <c r="AX189" s="107"/>
      <c r="AY189" s="106"/>
      <c r="AZ189" s="107"/>
      <c r="BA189" s="108"/>
      <c r="BB189" s="106"/>
      <c r="BC189" s="91"/>
      <c r="BD189" s="91"/>
      <c r="BE189" s="91"/>
      <c r="BF189" s="107"/>
      <c r="BG189" s="70"/>
      <c r="BH189" s="61"/>
      <c r="BI189" s="38">
        <f xml:space="preserve">
(P189*(2/3))+
(X189*(1/3))+
(AC189)+
(AH189)+
((AJ189)/(AZ189+'FEDERAL RATES (HIDDEN)'!$C$20))</f>
        <v>0</v>
      </c>
      <c r="BJ189" s="65"/>
      <c r="BK189" s="63">
        <f t="shared" si="107"/>
        <v>0</v>
      </c>
      <c r="BL189" s="88" t="str">
        <f>IF(AND(BH189="CONVENTIONAL",$BI189&gt;='MPLH COMPS'!$B$3,$BI189&lt;='MPLH COMPS'!$C$3),'MPLH COMPS'!$D$3&amp;" - "&amp;'MPLH COMPS'!$E$3,
IF(AND(BH189="CONVENTIONAL",$BI189&gt;='MPLH COMPS'!$B$4,$BI189&lt;='MPLH COMPS'!$C$4),'MPLH COMPS'!$D$4&amp;" - "&amp;'MPLH COMPS'!$E$4,
IF(AND(BH189="CONVENTIONAL",$BI189&gt;='MPLH COMPS'!$B$5,$BI189&lt;='MPLH COMPS'!$C$5),'MPLH COMPS'!$D$5&amp;" - "&amp;'MPLH COMPS'!$E$5,
IF(AND(BH189="CONVENTIONAL",$BI189&gt;='MPLH COMPS'!$B$6,$BI189&lt;='MPLH COMPS'!$C$6),'MPLH COMPS'!$D$6&amp;" - "&amp;'MPLH COMPS'!$E$6,
IF(AND(BH189="CONVENTIONAL",$BI189&gt;='MPLH COMPS'!$B$7,$BI189&lt;='MPLH COMPS'!$C$7),'MPLH COMPS'!$D$7&amp;" - "&amp;'MPLH COMPS'!$E$7,
IF(AND(BH189="CONVENTIONAL",$BI189&gt;='MPLH COMPS'!$B$8,$BI189&lt;='MPLH COMPS'!$C$8),'MPLH COMPS'!$D$8&amp;" - "&amp;'MPLH COMPS'!$E$8,
IF(AND(BH189="CONVENTIONAL",$BI189&gt;='MPLH COMPS'!$B$9,$BI189&lt;='MPLH COMPS'!$C$9),'MPLH COMPS'!$D$9&amp;" - "&amp;'MPLH COMPS'!$E$9,
IF(AND(BH189="CONVENTIONAL",$BI189&gt;='MPLH COMPS'!$B$10,$BI189&lt;='MPLH COMPS'!$C$10),'MPLH COMPS'!$D$10&amp;" - "&amp;'MPLH COMPS'!$E$10,
IF(AND(BH189="CONVENTIONAL",$BI189&gt;='MPLH COMPS'!$B$11,$BI189&lt;='MPLH COMPS'!$C$11),'MPLH COMPS'!$D$11&amp;" - "&amp;'MPLH COMPS'!$E$11,
IF(AND(BH189="CONVENTIONAL",$BI189&gt;='MPLH COMPS'!$B$12,$BI189&lt;='MPLH COMPS'!$C$12),'MPLH COMPS'!$D$12&amp;" - "&amp;'MPLH COMPS'!$E$12,
IF(AND(BH189="CONVENTIONAL",$BI189&gt;='MPLH COMPS'!$B$13,$BI189&lt;='MPLH COMPS'!$C$13),'MPLH COMPS'!$D$13&amp;" - "&amp;'MPLH COMPS'!$E$13,
IF(AND(BH189="CONVENIENCE",$BI189&gt;='MPLH COMPS'!$B$3,$BI189&lt;='MPLH COMPS'!$C$3),'MPLH COMPS'!$F$3&amp;" - "&amp;'MPLH COMPS'!$G$3,
IF(AND(BH189="CONVENIENCE",$BI189&gt;='MPLH COMPS'!$B$4,$BI189&lt;='MPLH COMPS'!$C$4),'MPLH COMPS'!$F$4&amp;" - "&amp;'MPLH COMPS'!$G$4,
IF(AND(BH189="CONVENIENCE",$BI189&gt;='MPLH COMPS'!$B$5,$BI189&lt;='MPLH COMPS'!$C$5),'MPLH COMPS'!$F$5&amp;" - "&amp;'MPLH COMPS'!$G$5,
IF(AND(BH189="CONVENIENCE",$BI189&gt;='MPLH COMPS'!$B$6,$BI189&lt;='MPLH COMPS'!$C$6),'MPLH COMPS'!$F$6&amp;" - "&amp;'MPLH COMPS'!$G$6,
IF(AND(BH189="CONVENIENCE",$BI189&gt;='MPLH COMPS'!$B$7,$BI189&lt;='MPLH COMPS'!$C$7),'MPLH COMPS'!$F$7&amp;" - "&amp;'MPLH COMPS'!$G$7,
IF(AND(BH189="CONVENIENCE",$BI189&gt;='MPLH COMPS'!$B$8,$BI189&lt;='MPLH COMPS'!$C$8),'MPLH COMPS'!$F$8&amp;" - "&amp;'MPLH COMPS'!$G$8,
IF(AND(BH189="CONVENIENCE",$BI189&gt;='MPLH COMPS'!$B$9,$BI189&lt;='MPLH COMPS'!$C$9),'MPLH COMPS'!$F$9&amp;" - "&amp;'MPLH COMPS'!$G$9,
IF(AND(BH189="CONVENIENCE",$BI189&gt;='MPLH COMPS'!$B$10,$BI189&lt;='MPLH COMPS'!$C$10),'MPLH COMPS'!$F$10&amp;" - "&amp;'MPLH COMPS'!$G$10,
IF(AND(BH189="CONVENIENCE",$BI189&gt;='MPLH COMPS'!$B$11,$BI189&lt;='MPLH COMPS'!$C$11),'MPLH COMPS'!$F$11&amp;" - "&amp;'MPLH COMPS'!$G$11,
IF(AND(BH189="CONVENIENCE",$BI189&gt;='MPLH COMPS'!$B$12,$BI189&lt;='MPLH COMPS'!$C$12),'MPLH COMPS'!$F$12&amp;" - "&amp;'MPLH COMPS'!$G$12,
IF(AND(BH189="CONVENIENCE",$BI189&gt;='MPLH COMPS'!$B$13,$BI189&lt;='MPLH COMPS'!$C$13),'MPLH COMPS'!$F$13&amp;" - "&amp;'MPLH COMPS'!$G$13,
""))))))))))))))))))))))</f>
        <v/>
      </c>
      <c r="BM189" s="31"/>
      <c r="BN189" s="113"/>
      <c r="BO189" s="115">
        <f t="shared" si="95"/>
        <v>0</v>
      </c>
      <c r="BP189" s="117">
        <f t="shared" si="96"/>
        <v>0</v>
      </c>
      <c r="BQ189" s="117">
        <f t="shared" si="97"/>
        <v>0</v>
      </c>
      <c r="BR189" s="116">
        <f t="shared" si="98"/>
        <v>0</v>
      </c>
      <c r="BS189" s="115">
        <f t="shared" si="99"/>
        <v>0</v>
      </c>
      <c r="BT189" s="117">
        <f t="shared" si="100"/>
        <v>0</v>
      </c>
      <c r="BU189" s="116">
        <f t="shared" si="101"/>
        <v>0</v>
      </c>
      <c r="BV189" s="115">
        <f t="shared" si="102"/>
        <v>0</v>
      </c>
      <c r="BW189" s="117">
        <f t="shared" si="103"/>
        <v>0</v>
      </c>
      <c r="BX189" s="116">
        <f t="shared" si="104"/>
        <v>0</v>
      </c>
      <c r="BY189" s="118">
        <f t="shared" si="108"/>
        <v>0</v>
      </c>
    </row>
    <row r="190" spans="1:77" ht="20.75" customHeight="1" x14ac:dyDescent="0.2">
      <c r="A190" s="74" t="s">
        <v>260</v>
      </c>
      <c r="B190" s="120" t="b">
        <v>0</v>
      </c>
      <c r="C190" s="75"/>
      <c r="D190" s="159">
        <f t="shared" si="105"/>
        <v>0</v>
      </c>
      <c r="E190" s="96"/>
      <c r="F190" s="76"/>
      <c r="G190" s="77"/>
      <c r="H190" s="77"/>
      <c r="I190" s="39">
        <f t="shared" si="106"/>
        <v>0</v>
      </c>
      <c r="J190" s="98">
        <f>IF($F190=0,0,IF($B190=FALSE,ROUND($F190/$I190,4),
IF(AND($B190=TRUE,C190=0,ROUND($F190/$I190,4)&gt;=0.4),MIN(1,ROUND(($F190/$I190)*'FEDERAL RATES (HIDDEN)'!$C$2,4)),
IF(AND($B190=TRUE,C190=0,ROUND($F190/$I190,4)&lt;0.4),ROUND($F190/$I190,4),
IF(ROUND((SUMIFS($F:$F,$B:$B,TRUE,$C:$C,$C190)/SUMIFS($I:$I,$B:$B,TRUE,$C:$C,$C190)),4)&gt;=0.4,
MIN(1,ROUND((SUMIFS($F:$F,$B:$B,TRUE,$C:$C,$C190)/SUMIFS($I:$I,$B:$B,TRUE,$C:$C,$C190))*'FEDERAL RATES (HIDDEN)'!$C$2,4)),
ROUND((SUMIFS($F:$F,$B:$B,TRUE,$C:$C,$C190)/SUMIFS($I:$I,$B:$B,TRUE,$C:$C,$C190)),4))))))</f>
        <v>0</v>
      </c>
      <c r="K190" s="89">
        <f t="shared" si="76"/>
        <v>0</v>
      </c>
      <c r="L190" s="99">
        <f t="shared" si="77"/>
        <v>0</v>
      </c>
      <c r="M190" s="68">
        <v>1</v>
      </c>
      <c r="N190" s="87">
        <f t="shared" si="109"/>
        <v>0</v>
      </c>
      <c r="O190" s="68"/>
      <c r="P190" s="38">
        <f t="shared" si="78"/>
        <v>0</v>
      </c>
      <c r="Q190" s="38">
        <f t="shared" si="79"/>
        <v>0</v>
      </c>
      <c r="R190" s="38">
        <f t="shared" si="80"/>
        <v>0</v>
      </c>
      <c r="S190" s="87">
        <f t="shared" si="81"/>
        <v>0</v>
      </c>
      <c r="T190" s="69"/>
      <c r="U190" s="38">
        <f t="shared" si="82"/>
        <v>0</v>
      </c>
      <c r="V190" s="38">
        <f t="shared" si="83"/>
        <v>0</v>
      </c>
      <c r="W190" s="38">
        <f t="shared" si="84"/>
        <v>0</v>
      </c>
      <c r="X190" s="87">
        <f t="shared" si="85"/>
        <v>0</v>
      </c>
      <c r="Y190" s="69"/>
      <c r="Z190" s="38">
        <f t="shared" si="86"/>
        <v>0</v>
      </c>
      <c r="AA190" s="38">
        <f t="shared" si="87"/>
        <v>0</v>
      </c>
      <c r="AB190" s="38">
        <f t="shared" si="88"/>
        <v>0</v>
      </c>
      <c r="AC190" s="87">
        <f t="shared" si="89"/>
        <v>0</v>
      </c>
      <c r="AD190" s="69"/>
      <c r="AE190" s="38">
        <f t="shared" si="90"/>
        <v>0</v>
      </c>
      <c r="AF190" s="38">
        <f t="shared" si="91"/>
        <v>0</v>
      </c>
      <c r="AG190" s="38">
        <f t="shared" si="92"/>
        <v>0</v>
      </c>
      <c r="AH190" s="87">
        <f t="shared" si="93"/>
        <v>0</v>
      </c>
      <c r="AI190" s="69"/>
      <c r="AJ190" s="39">
        <f t="shared" si="94"/>
        <v>0</v>
      </c>
      <c r="AK190" s="106"/>
      <c r="AL190" s="91"/>
      <c r="AM190" s="107"/>
      <c r="AN190" s="106"/>
      <c r="AO190" s="91"/>
      <c r="AP190" s="107"/>
      <c r="AQ190" s="106"/>
      <c r="AR190" s="91"/>
      <c r="AS190" s="107"/>
      <c r="AT190" s="106"/>
      <c r="AU190" s="91"/>
      <c r="AV190" s="107"/>
      <c r="AW190" s="106"/>
      <c r="AX190" s="107"/>
      <c r="AY190" s="106"/>
      <c r="AZ190" s="107"/>
      <c r="BA190" s="108"/>
      <c r="BB190" s="106"/>
      <c r="BC190" s="91"/>
      <c r="BD190" s="91"/>
      <c r="BE190" s="91"/>
      <c r="BF190" s="107"/>
      <c r="BG190" s="70"/>
      <c r="BH190" s="61"/>
      <c r="BI190" s="38">
        <f xml:space="preserve">
(P190*(2/3))+
(X190*(1/3))+
(AC190)+
(AH190)+
((AJ190)/(AZ190+'FEDERAL RATES (HIDDEN)'!$C$20))</f>
        <v>0</v>
      </c>
      <c r="BJ190" s="65"/>
      <c r="BK190" s="63">
        <f t="shared" si="107"/>
        <v>0</v>
      </c>
      <c r="BL190" s="88" t="str">
        <f>IF(AND(BH190="CONVENTIONAL",$BI190&gt;='MPLH COMPS'!$B$3,$BI190&lt;='MPLH COMPS'!$C$3),'MPLH COMPS'!$D$3&amp;" - "&amp;'MPLH COMPS'!$E$3,
IF(AND(BH190="CONVENTIONAL",$BI190&gt;='MPLH COMPS'!$B$4,$BI190&lt;='MPLH COMPS'!$C$4),'MPLH COMPS'!$D$4&amp;" - "&amp;'MPLH COMPS'!$E$4,
IF(AND(BH190="CONVENTIONAL",$BI190&gt;='MPLH COMPS'!$B$5,$BI190&lt;='MPLH COMPS'!$C$5),'MPLH COMPS'!$D$5&amp;" - "&amp;'MPLH COMPS'!$E$5,
IF(AND(BH190="CONVENTIONAL",$BI190&gt;='MPLH COMPS'!$B$6,$BI190&lt;='MPLH COMPS'!$C$6),'MPLH COMPS'!$D$6&amp;" - "&amp;'MPLH COMPS'!$E$6,
IF(AND(BH190="CONVENTIONAL",$BI190&gt;='MPLH COMPS'!$B$7,$BI190&lt;='MPLH COMPS'!$C$7),'MPLH COMPS'!$D$7&amp;" - "&amp;'MPLH COMPS'!$E$7,
IF(AND(BH190="CONVENTIONAL",$BI190&gt;='MPLH COMPS'!$B$8,$BI190&lt;='MPLH COMPS'!$C$8),'MPLH COMPS'!$D$8&amp;" - "&amp;'MPLH COMPS'!$E$8,
IF(AND(BH190="CONVENTIONAL",$BI190&gt;='MPLH COMPS'!$B$9,$BI190&lt;='MPLH COMPS'!$C$9),'MPLH COMPS'!$D$9&amp;" - "&amp;'MPLH COMPS'!$E$9,
IF(AND(BH190="CONVENTIONAL",$BI190&gt;='MPLH COMPS'!$B$10,$BI190&lt;='MPLH COMPS'!$C$10),'MPLH COMPS'!$D$10&amp;" - "&amp;'MPLH COMPS'!$E$10,
IF(AND(BH190="CONVENTIONAL",$BI190&gt;='MPLH COMPS'!$B$11,$BI190&lt;='MPLH COMPS'!$C$11),'MPLH COMPS'!$D$11&amp;" - "&amp;'MPLH COMPS'!$E$11,
IF(AND(BH190="CONVENTIONAL",$BI190&gt;='MPLH COMPS'!$B$12,$BI190&lt;='MPLH COMPS'!$C$12),'MPLH COMPS'!$D$12&amp;" - "&amp;'MPLH COMPS'!$E$12,
IF(AND(BH190="CONVENTIONAL",$BI190&gt;='MPLH COMPS'!$B$13,$BI190&lt;='MPLH COMPS'!$C$13),'MPLH COMPS'!$D$13&amp;" - "&amp;'MPLH COMPS'!$E$13,
IF(AND(BH190="CONVENIENCE",$BI190&gt;='MPLH COMPS'!$B$3,$BI190&lt;='MPLH COMPS'!$C$3),'MPLH COMPS'!$F$3&amp;" - "&amp;'MPLH COMPS'!$G$3,
IF(AND(BH190="CONVENIENCE",$BI190&gt;='MPLH COMPS'!$B$4,$BI190&lt;='MPLH COMPS'!$C$4),'MPLH COMPS'!$F$4&amp;" - "&amp;'MPLH COMPS'!$G$4,
IF(AND(BH190="CONVENIENCE",$BI190&gt;='MPLH COMPS'!$B$5,$BI190&lt;='MPLH COMPS'!$C$5),'MPLH COMPS'!$F$5&amp;" - "&amp;'MPLH COMPS'!$G$5,
IF(AND(BH190="CONVENIENCE",$BI190&gt;='MPLH COMPS'!$B$6,$BI190&lt;='MPLH COMPS'!$C$6),'MPLH COMPS'!$F$6&amp;" - "&amp;'MPLH COMPS'!$G$6,
IF(AND(BH190="CONVENIENCE",$BI190&gt;='MPLH COMPS'!$B$7,$BI190&lt;='MPLH COMPS'!$C$7),'MPLH COMPS'!$F$7&amp;" - "&amp;'MPLH COMPS'!$G$7,
IF(AND(BH190="CONVENIENCE",$BI190&gt;='MPLH COMPS'!$B$8,$BI190&lt;='MPLH COMPS'!$C$8),'MPLH COMPS'!$F$8&amp;" - "&amp;'MPLH COMPS'!$G$8,
IF(AND(BH190="CONVENIENCE",$BI190&gt;='MPLH COMPS'!$B$9,$BI190&lt;='MPLH COMPS'!$C$9),'MPLH COMPS'!$F$9&amp;" - "&amp;'MPLH COMPS'!$G$9,
IF(AND(BH190="CONVENIENCE",$BI190&gt;='MPLH COMPS'!$B$10,$BI190&lt;='MPLH COMPS'!$C$10),'MPLH COMPS'!$F$10&amp;" - "&amp;'MPLH COMPS'!$G$10,
IF(AND(BH190="CONVENIENCE",$BI190&gt;='MPLH COMPS'!$B$11,$BI190&lt;='MPLH COMPS'!$C$11),'MPLH COMPS'!$F$11&amp;" - "&amp;'MPLH COMPS'!$G$11,
IF(AND(BH190="CONVENIENCE",$BI190&gt;='MPLH COMPS'!$B$12,$BI190&lt;='MPLH COMPS'!$C$12),'MPLH COMPS'!$F$12&amp;" - "&amp;'MPLH COMPS'!$G$12,
IF(AND(BH190="CONVENIENCE",$BI190&gt;='MPLH COMPS'!$B$13,$BI190&lt;='MPLH COMPS'!$C$13),'MPLH COMPS'!$F$13&amp;" - "&amp;'MPLH COMPS'!$G$13,
""))))))))))))))))))))))</f>
        <v/>
      </c>
      <c r="BM190" s="31"/>
      <c r="BN190" s="113"/>
      <c r="BO190" s="115">
        <f t="shared" si="95"/>
        <v>0</v>
      </c>
      <c r="BP190" s="117">
        <f t="shared" si="96"/>
        <v>0</v>
      </c>
      <c r="BQ190" s="117">
        <f t="shared" si="97"/>
        <v>0</v>
      </c>
      <c r="BR190" s="116">
        <f t="shared" si="98"/>
        <v>0</v>
      </c>
      <c r="BS190" s="115">
        <f t="shared" si="99"/>
        <v>0</v>
      </c>
      <c r="BT190" s="117">
        <f t="shared" si="100"/>
        <v>0</v>
      </c>
      <c r="BU190" s="116">
        <f t="shared" si="101"/>
        <v>0</v>
      </c>
      <c r="BV190" s="115">
        <f t="shared" si="102"/>
        <v>0</v>
      </c>
      <c r="BW190" s="117">
        <f t="shared" si="103"/>
        <v>0</v>
      </c>
      <c r="BX190" s="116">
        <f t="shared" si="104"/>
        <v>0</v>
      </c>
      <c r="BY190" s="118">
        <f t="shared" si="108"/>
        <v>0</v>
      </c>
    </row>
    <row r="191" spans="1:77" ht="20.75" customHeight="1" x14ac:dyDescent="0.2">
      <c r="A191" s="74" t="s">
        <v>261</v>
      </c>
      <c r="B191" s="120" t="b">
        <v>0</v>
      </c>
      <c r="C191" s="75"/>
      <c r="D191" s="159">
        <f t="shared" si="105"/>
        <v>0</v>
      </c>
      <c r="E191" s="96"/>
      <c r="F191" s="76"/>
      <c r="G191" s="77"/>
      <c r="H191" s="77"/>
      <c r="I191" s="39">
        <f t="shared" si="106"/>
        <v>0</v>
      </c>
      <c r="J191" s="98">
        <f>IF($F191=0,0,IF($B191=FALSE,ROUND($F191/$I191,4),
IF(AND($B191=TRUE,C191=0,ROUND($F191/$I191,4)&gt;=0.4),MIN(1,ROUND(($F191/$I191)*'FEDERAL RATES (HIDDEN)'!$C$2,4)),
IF(AND($B191=TRUE,C191=0,ROUND($F191/$I191,4)&lt;0.4),ROUND($F191/$I191,4),
IF(ROUND((SUMIFS($F:$F,$B:$B,TRUE,$C:$C,$C191)/SUMIFS($I:$I,$B:$B,TRUE,$C:$C,$C191)),4)&gt;=0.4,
MIN(1,ROUND((SUMIFS($F:$F,$B:$B,TRUE,$C:$C,$C191)/SUMIFS($I:$I,$B:$B,TRUE,$C:$C,$C191))*'FEDERAL RATES (HIDDEN)'!$C$2,4)),
ROUND((SUMIFS($F:$F,$B:$B,TRUE,$C:$C,$C191)/SUMIFS($I:$I,$B:$B,TRUE,$C:$C,$C191)),4))))))</f>
        <v>0</v>
      </c>
      <c r="K191" s="89">
        <f t="shared" si="76"/>
        <v>0</v>
      </c>
      <c r="L191" s="99">
        <f t="shared" si="77"/>
        <v>0</v>
      </c>
      <c r="M191" s="68">
        <v>1</v>
      </c>
      <c r="N191" s="87">
        <f t="shared" si="109"/>
        <v>0</v>
      </c>
      <c r="O191" s="68"/>
      <c r="P191" s="38">
        <f t="shared" si="78"/>
        <v>0</v>
      </c>
      <c r="Q191" s="38">
        <f t="shared" si="79"/>
        <v>0</v>
      </c>
      <c r="R191" s="38">
        <f t="shared" si="80"/>
        <v>0</v>
      </c>
      <c r="S191" s="87">
        <f t="shared" si="81"/>
        <v>0</v>
      </c>
      <c r="T191" s="69"/>
      <c r="U191" s="38">
        <f t="shared" si="82"/>
        <v>0</v>
      </c>
      <c r="V191" s="38">
        <f t="shared" si="83"/>
        <v>0</v>
      </c>
      <c r="W191" s="38">
        <f t="shared" si="84"/>
        <v>0</v>
      </c>
      <c r="X191" s="87">
        <f t="shared" si="85"/>
        <v>0</v>
      </c>
      <c r="Y191" s="69"/>
      <c r="Z191" s="38">
        <f t="shared" si="86"/>
        <v>0</v>
      </c>
      <c r="AA191" s="38">
        <f t="shared" si="87"/>
        <v>0</v>
      </c>
      <c r="AB191" s="38">
        <f t="shared" si="88"/>
        <v>0</v>
      </c>
      <c r="AC191" s="87">
        <f t="shared" si="89"/>
        <v>0</v>
      </c>
      <c r="AD191" s="69"/>
      <c r="AE191" s="38">
        <f t="shared" si="90"/>
        <v>0</v>
      </c>
      <c r="AF191" s="38">
        <f t="shared" si="91"/>
        <v>0</v>
      </c>
      <c r="AG191" s="38">
        <f t="shared" si="92"/>
        <v>0</v>
      </c>
      <c r="AH191" s="87">
        <f t="shared" si="93"/>
        <v>0</v>
      </c>
      <c r="AI191" s="69"/>
      <c r="AJ191" s="39">
        <f t="shared" si="94"/>
        <v>0</v>
      </c>
      <c r="AK191" s="106"/>
      <c r="AL191" s="91"/>
      <c r="AM191" s="107"/>
      <c r="AN191" s="106"/>
      <c r="AO191" s="91"/>
      <c r="AP191" s="107"/>
      <c r="AQ191" s="106"/>
      <c r="AR191" s="91"/>
      <c r="AS191" s="107"/>
      <c r="AT191" s="106"/>
      <c r="AU191" s="91"/>
      <c r="AV191" s="107"/>
      <c r="AW191" s="106"/>
      <c r="AX191" s="107"/>
      <c r="AY191" s="106"/>
      <c r="AZ191" s="107"/>
      <c r="BA191" s="108"/>
      <c r="BB191" s="106"/>
      <c r="BC191" s="91"/>
      <c r="BD191" s="91"/>
      <c r="BE191" s="91"/>
      <c r="BF191" s="107"/>
      <c r="BG191" s="70"/>
      <c r="BH191" s="61"/>
      <c r="BI191" s="38">
        <f xml:space="preserve">
(P191*(2/3))+
(X191*(1/3))+
(AC191)+
(AH191)+
((AJ191)/(AZ191+'FEDERAL RATES (HIDDEN)'!$C$20))</f>
        <v>0</v>
      </c>
      <c r="BJ191" s="65"/>
      <c r="BK191" s="63">
        <f t="shared" si="107"/>
        <v>0</v>
      </c>
      <c r="BL191" s="88" t="str">
        <f>IF(AND(BH191="CONVENTIONAL",$BI191&gt;='MPLH COMPS'!$B$3,$BI191&lt;='MPLH COMPS'!$C$3),'MPLH COMPS'!$D$3&amp;" - "&amp;'MPLH COMPS'!$E$3,
IF(AND(BH191="CONVENTIONAL",$BI191&gt;='MPLH COMPS'!$B$4,$BI191&lt;='MPLH COMPS'!$C$4),'MPLH COMPS'!$D$4&amp;" - "&amp;'MPLH COMPS'!$E$4,
IF(AND(BH191="CONVENTIONAL",$BI191&gt;='MPLH COMPS'!$B$5,$BI191&lt;='MPLH COMPS'!$C$5),'MPLH COMPS'!$D$5&amp;" - "&amp;'MPLH COMPS'!$E$5,
IF(AND(BH191="CONVENTIONAL",$BI191&gt;='MPLH COMPS'!$B$6,$BI191&lt;='MPLH COMPS'!$C$6),'MPLH COMPS'!$D$6&amp;" - "&amp;'MPLH COMPS'!$E$6,
IF(AND(BH191="CONVENTIONAL",$BI191&gt;='MPLH COMPS'!$B$7,$BI191&lt;='MPLH COMPS'!$C$7),'MPLH COMPS'!$D$7&amp;" - "&amp;'MPLH COMPS'!$E$7,
IF(AND(BH191="CONVENTIONAL",$BI191&gt;='MPLH COMPS'!$B$8,$BI191&lt;='MPLH COMPS'!$C$8),'MPLH COMPS'!$D$8&amp;" - "&amp;'MPLH COMPS'!$E$8,
IF(AND(BH191="CONVENTIONAL",$BI191&gt;='MPLH COMPS'!$B$9,$BI191&lt;='MPLH COMPS'!$C$9),'MPLH COMPS'!$D$9&amp;" - "&amp;'MPLH COMPS'!$E$9,
IF(AND(BH191="CONVENTIONAL",$BI191&gt;='MPLH COMPS'!$B$10,$BI191&lt;='MPLH COMPS'!$C$10),'MPLH COMPS'!$D$10&amp;" - "&amp;'MPLH COMPS'!$E$10,
IF(AND(BH191="CONVENTIONAL",$BI191&gt;='MPLH COMPS'!$B$11,$BI191&lt;='MPLH COMPS'!$C$11),'MPLH COMPS'!$D$11&amp;" - "&amp;'MPLH COMPS'!$E$11,
IF(AND(BH191="CONVENTIONAL",$BI191&gt;='MPLH COMPS'!$B$12,$BI191&lt;='MPLH COMPS'!$C$12),'MPLH COMPS'!$D$12&amp;" - "&amp;'MPLH COMPS'!$E$12,
IF(AND(BH191="CONVENTIONAL",$BI191&gt;='MPLH COMPS'!$B$13,$BI191&lt;='MPLH COMPS'!$C$13),'MPLH COMPS'!$D$13&amp;" - "&amp;'MPLH COMPS'!$E$13,
IF(AND(BH191="CONVENIENCE",$BI191&gt;='MPLH COMPS'!$B$3,$BI191&lt;='MPLH COMPS'!$C$3),'MPLH COMPS'!$F$3&amp;" - "&amp;'MPLH COMPS'!$G$3,
IF(AND(BH191="CONVENIENCE",$BI191&gt;='MPLH COMPS'!$B$4,$BI191&lt;='MPLH COMPS'!$C$4),'MPLH COMPS'!$F$4&amp;" - "&amp;'MPLH COMPS'!$G$4,
IF(AND(BH191="CONVENIENCE",$BI191&gt;='MPLH COMPS'!$B$5,$BI191&lt;='MPLH COMPS'!$C$5),'MPLH COMPS'!$F$5&amp;" - "&amp;'MPLH COMPS'!$G$5,
IF(AND(BH191="CONVENIENCE",$BI191&gt;='MPLH COMPS'!$B$6,$BI191&lt;='MPLH COMPS'!$C$6),'MPLH COMPS'!$F$6&amp;" - "&amp;'MPLH COMPS'!$G$6,
IF(AND(BH191="CONVENIENCE",$BI191&gt;='MPLH COMPS'!$B$7,$BI191&lt;='MPLH COMPS'!$C$7),'MPLH COMPS'!$F$7&amp;" - "&amp;'MPLH COMPS'!$G$7,
IF(AND(BH191="CONVENIENCE",$BI191&gt;='MPLH COMPS'!$B$8,$BI191&lt;='MPLH COMPS'!$C$8),'MPLH COMPS'!$F$8&amp;" - "&amp;'MPLH COMPS'!$G$8,
IF(AND(BH191="CONVENIENCE",$BI191&gt;='MPLH COMPS'!$B$9,$BI191&lt;='MPLH COMPS'!$C$9),'MPLH COMPS'!$F$9&amp;" - "&amp;'MPLH COMPS'!$G$9,
IF(AND(BH191="CONVENIENCE",$BI191&gt;='MPLH COMPS'!$B$10,$BI191&lt;='MPLH COMPS'!$C$10),'MPLH COMPS'!$F$10&amp;" - "&amp;'MPLH COMPS'!$G$10,
IF(AND(BH191="CONVENIENCE",$BI191&gt;='MPLH COMPS'!$B$11,$BI191&lt;='MPLH COMPS'!$C$11),'MPLH COMPS'!$F$11&amp;" - "&amp;'MPLH COMPS'!$G$11,
IF(AND(BH191="CONVENIENCE",$BI191&gt;='MPLH COMPS'!$B$12,$BI191&lt;='MPLH COMPS'!$C$12),'MPLH COMPS'!$F$12&amp;" - "&amp;'MPLH COMPS'!$G$12,
IF(AND(BH191="CONVENIENCE",$BI191&gt;='MPLH COMPS'!$B$13,$BI191&lt;='MPLH COMPS'!$C$13),'MPLH COMPS'!$F$13&amp;" - "&amp;'MPLH COMPS'!$G$13,
""))))))))))))))))))))))</f>
        <v/>
      </c>
      <c r="BM191" s="31"/>
      <c r="BN191" s="113"/>
      <c r="BO191" s="115">
        <f t="shared" si="95"/>
        <v>0</v>
      </c>
      <c r="BP191" s="117">
        <f t="shared" si="96"/>
        <v>0</v>
      </c>
      <c r="BQ191" s="117">
        <f t="shared" si="97"/>
        <v>0</v>
      </c>
      <c r="BR191" s="116">
        <f t="shared" si="98"/>
        <v>0</v>
      </c>
      <c r="BS191" s="115">
        <f t="shared" si="99"/>
        <v>0</v>
      </c>
      <c r="BT191" s="117">
        <f t="shared" si="100"/>
        <v>0</v>
      </c>
      <c r="BU191" s="116">
        <f t="shared" si="101"/>
        <v>0</v>
      </c>
      <c r="BV191" s="115">
        <f t="shared" si="102"/>
        <v>0</v>
      </c>
      <c r="BW191" s="117">
        <f t="shared" si="103"/>
        <v>0</v>
      </c>
      <c r="BX191" s="116">
        <f t="shared" si="104"/>
        <v>0</v>
      </c>
      <c r="BY191" s="118">
        <f t="shared" si="108"/>
        <v>0</v>
      </c>
    </row>
    <row r="192" spans="1:77" ht="20.75" customHeight="1" x14ac:dyDescent="0.2">
      <c r="A192" s="74" t="s">
        <v>262</v>
      </c>
      <c r="B192" s="120" t="b">
        <v>0</v>
      </c>
      <c r="C192" s="75"/>
      <c r="D192" s="159">
        <f t="shared" si="105"/>
        <v>0</v>
      </c>
      <c r="E192" s="96"/>
      <c r="F192" s="76"/>
      <c r="G192" s="77"/>
      <c r="H192" s="77"/>
      <c r="I192" s="39">
        <f t="shared" si="106"/>
        <v>0</v>
      </c>
      <c r="J192" s="98">
        <f>IF($F192=0,0,IF($B192=FALSE,ROUND($F192/$I192,4),
IF(AND($B192=TRUE,C192=0,ROUND($F192/$I192,4)&gt;=0.4),MIN(1,ROUND(($F192/$I192)*'FEDERAL RATES (HIDDEN)'!$C$2,4)),
IF(AND($B192=TRUE,C192=0,ROUND($F192/$I192,4)&lt;0.4),ROUND($F192/$I192,4),
IF(ROUND((SUMIFS($F:$F,$B:$B,TRUE,$C:$C,$C192)/SUMIFS($I:$I,$B:$B,TRUE,$C:$C,$C192)),4)&gt;=0.4,
MIN(1,ROUND((SUMIFS($F:$F,$B:$B,TRUE,$C:$C,$C192)/SUMIFS($I:$I,$B:$B,TRUE,$C:$C,$C192))*'FEDERAL RATES (HIDDEN)'!$C$2,4)),
ROUND((SUMIFS($F:$F,$B:$B,TRUE,$C:$C,$C192)/SUMIFS($I:$I,$B:$B,TRUE,$C:$C,$C192)),4))))))</f>
        <v>0</v>
      </c>
      <c r="K192" s="89">
        <f t="shared" si="76"/>
        <v>0</v>
      </c>
      <c r="L192" s="99">
        <f t="shared" si="77"/>
        <v>0</v>
      </c>
      <c r="M192" s="68">
        <v>1</v>
      </c>
      <c r="N192" s="87">
        <f t="shared" si="109"/>
        <v>0</v>
      </c>
      <c r="O192" s="68"/>
      <c r="P192" s="38">
        <f t="shared" si="78"/>
        <v>0</v>
      </c>
      <c r="Q192" s="38">
        <f t="shared" si="79"/>
        <v>0</v>
      </c>
      <c r="R192" s="38">
        <f t="shared" si="80"/>
        <v>0</v>
      </c>
      <c r="S192" s="87">
        <f t="shared" si="81"/>
        <v>0</v>
      </c>
      <c r="T192" s="69"/>
      <c r="U192" s="38">
        <f t="shared" si="82"/>
        <v>0</v>
      </c>
      <c r="V192" s="38">
        <f t="shared" si="83"/>
        <v>0</v>
      </c>
      <c r="W192" s="38">
        <f t="shared" si="84"/>
        <v>0</v>
      </c>
      <c r="X192" s="87">
        <f t="shared" si="85"/>
        <v>0</v>
      </c>
      <c r="Y192" s="69"/>
      <c r="Z192" s="38">
        <f t="shared" si="86"/>
        <v>0</v>
      </c>
      <c r="AA192" s="38">
        <f t="shared" si="87"/>
        <v>0</v>
      </c>
      <c r="AB192" s="38">
        <f t="shared" si="88"/>
        <v>0</v>
      </c>
      <c r="AC192" s="87">
        <f t="shared" si="89"/>
        <v>0</v>
      </c>
      <c r="AD192" s="69"/>
      <c r="AE192" s="38">
        <f t="shared" si="90"/>
        <v>0</v>
      </c>
      <c r="AF192" s="38">
        <f t="shared" si="91"/>
        <v>0</v>
      </c>
      <c r="AG192" s="38">
        <f t="shared" si="92"/>
        <v>0</v>
      </c>
      <c r="AH192" s="87">
        <f t="shared" si="93"/>
        <v>0</v>
      </c>
      <c r="AI192" s="69"/>
      <c r="AJ192" s="39">
        <f t="shared" si="94"/>
        <v>0</v>
      </c>
      <c r="AK192" s="106"/>
      <c r="AL192" s="91"/>
      <c r="AM192" s="107"/>
      <c r="AN192" s="106"/>
      <c r="AO192" s="91"/>
      <c r="AP192" s="107"/>
      <c r="AQ192" s="106"/>
      <c r="AR192" s="91"/>
      <c r="AS192" s="107"/>
      <c r="AT192" s="106"/>
      <c r="AU192" s="91"/>
      <c r="AV192" s="107"/>
      <c r="AW192" s="106"/>
      <c r="AX192" s="107"/>
      <c r="AY192" s="106"/>
      <c r="AZ192" s="107"/>
      <c r="BA192" s="108"/>
      <c r="BB192" s="106"/>
      <c r="BC192" s="91"/>
      <c r="BD192" s="91"/>
      <c r="BE192" s="91"/>
      <c r="BF192" s="107"/>
      <c r="BG192" s="70"/>
      <c r="BH192" s="61"/>
      <c r="BI192" s="38">
        <f xml:space="preserve">
(P192*(2/3))+
(X192*(1/3))+
(AC192)+
(AH192)+
((AJ192)/(AZ192+'FEDERAL RATES (HIDDEN)'!$C$20))</f>
        <v>0</v>
      </c>
      <c r="BJ192" s="65"/>
      <c r="BK192" s="63">
        <f t="shared" si="107"/>
        <v>0</v>
      </c>
      <c r="BL192" s="88" t="str">
        <f>IF(AND(BH192="CONVENTIONAL",$BI192&gt;='MPLH COMPS'!$B$3,$BI192&lt;='MPLH COMPS'!$C$3),'MPLH COMPS'!$D$3&amp;" - "&amp;'MPLH COMPS'!$E$3,
IF(AND(BH192="CONVENTIONAL",$BI192&gt;='MPLH COMPS'!$B$4,$BI192&lt;='MPLH COMPS'!$C$4),'MPLH COMPS'!$D$4&amp;" - "&amp;'MPLH COMPS'!$E$4,
IF(AND(BH192="CONVENTIONAL",$BI192&gt;='MPLH COMPS'!$B$5,$BI192&lt;='MPLH COMPS'!$C$5),'MPLH COMPS'!$D$5&amp;" - "&amp;'MPLH COMPS'!$E$5,
IF(AND(BH192="CONVENTIONAL",$BI192&gt;='MPLH COMPS'!$B$6,$BI192&lt;='MPLH COMPS'!$C$6),'MPLH COMPS'!$D$6&amp;" - "&amp;'MPLH COMPS'!$E$6,
IF(AND(BH192="CONVENTIONAL",$BI192&gt;='MPLH COMPS'!$B$7,$BI192&lt;='MPLH COMPS'!$C$7),'MPLH COMPS'!$D$7&amp;" - "&amp;'MPLH COMPS'!$E$7,
IF(AND(BH192="CONVENTIONAL",$BI192&gt;='MPLH COMPS'!$B$8,$BI192&lt;='MPLH COMPS'!$C$8),'MPLH COMPS'!$D$8&amp;" - "&amp;'MPLH COMPS'!$E$8,
IF(AND(BH192="CONVENTIONAL",$BI192&gt;='MPLH COMPS'!$B$9,$BI192&lt;='MPLH COMPS'!$C$9),'MPLH COMPS'!$D$9&amp;" - "&amp;'MPLH COMPS'!$E$9,
IF(AND(BH192="CONVENTIONAL",$BI192&gt;='MPLH COMPS'!$B$10,$BI192&lt;='MPLH COMPS'!$C$10),'MPLH COMPS'!$D$10&amp;" - "&amp;'MPLH COMPS'!$E$10,
IF(AND(BH192="CONVENTIONAL",$BI192&gt;='MPLH COMPS'!$B$11,$BI192&lt;='MPLH COMPS'!$C$11),'MPLH COMPS'!$D$11&amp;" - "&amp;'MPLH COMPS'!$E$11,
IF(AND(BH192="CONVENTIONAL",$BI192&gt;='MPLH COMPS'!$B$12,$BI192&lt;='MPLH COMPS'!$C$12),'MPLH COMPS'!$D$12&amp;" - "&amp;'MPLH COMPS'!$E$12,
IF(AND(BH192="CONVENTIONAL",$BI192&gt;='MPLH COMPS'!$B$13,$BI192&lt;='MPLH COMPS'!$C$13),'MPLH COMPS'!$D$13&amp;" - "&amp;'MPLH COMPS'!$E$13,
IF(AND(BH192="CONVENIENCE",$BI192&gt;='MPLH COMPS'!$B$3,$BI192&lt;='MPLH COMPS'!$C$3),'MPLH COMPS'!$F$3&amp;" - "&amp;'MPLH COMPS'!$G$3,
IF(AND(BH192="CONVENIENCE",$BI192&gt;='MPLH COMPS'!$B$4,$BI192&lt;='MPLH COMPS'!$C$4),'MPLH COMPS'!$F$4&amp;" - "&amp;'MPLH COMPS'!$G$4,
IF(AND(BH192="CONVENIENCE",$BI192&gt;='MPLH COMPS'!$B$5,$BI192&lt;='MPLH COMPS'!$C$5),'MPLH COMPS'!$F$5&amp;" - "&amp;'MPLH COMPS'!$G$5,
IF(AND(BH192="CONVENIENCE",$BI192&gt;='MPLH COMPS'!$B$6,$BI192&lt;='MPLH COMPS'!$C$6),'MPLH COMPS'!$F$6&amp;" - "&amp;'MPLH COMPS'!$G$6,
IF(AND(BH192="CONVENIENCE",$BI192&gt;='MPLH COMPS'!$B$7,$BI192&lt;='MPLH COMPS'!$C$7),'MPLH COMPS'!$F$7&amp;" - "&amp;'MPLH COMPS'!$G$7,
IF(AND(BH192="CONVENIENCE",$BI192&gt;='MPLH COMPS'!$B$8,$BI192&lt;='MPLH COMPS'!$C$8),'MPLH COMPS'!$F$8&amp;" - "&amp;'MPLH COMPS'!$G$8,
IF(AND(BH192="CONVENIENCE",$BI192&gt;='MPLH COMPS'!$B$9,$BI192&lt;='MPLH COMPS'!$C$9),'MPLH COMPS'!$F$9&amp;" - "&amp;'MPLH COMPS'!$G$9,
IF(AND(BH192="CONVENIENCE",$BI192&gt;='MPLH COMPS'!$B$10,$BI192&lt;='MPLH COMPS'!$C$10),'MPLH COMPS'!$F$10&amp;" - "&amp;'MPLH COMPS'!$G$10,
IF(AND(BH192="CONVENIENCE",$BI192&gt;='MPLH COMPS'!$B$11,$BI192&lt;='MPLH COMPS'!$C$11),'MPLH COMPS'!$F$11&amp;" - "&amp;'MPLH COMPS'!$G$11,
IF(AND(BH192="CONVENIENCE",$BI192&gt;='MPLH COMPS'!$B$12,$BI192&lt;='MPLH COMPS'!$C$12),'MPLH COMPS'!$F$12&amp;" - "&amp;'MPLH COMPS'!$G$12,
IF(AND(BH192="CONVENIENCE",$BI192&gt;='MPLH COMPS'!$B$13,$BI192&lt;='MPLH COMPS'!$C$13),'MPLH COMPS'!$F$13&amp;" - "&amp;'MPLH COMPS'!$G$13,
""))))))))))))))))))))))</f>
        <v/>
      </c>
      <c r="BM192" s="31"/>
      <c r="BN192" s="113"/>
      <c r="BO192" s="115">
        <f t="shared" si="95"/>
        <v>0</v>
      </c>
      <c r="BP192" s="117">
        <f t="shared" si="96"/>
        <v>0</v>
      </c>
      <c r="BQ192" s="117">
        <f t="shared" si="97"/>
        <v>0</v>
      </c>
      <c r="BR192" s="116">
        <f t="shared" si="98"/>
        <v>0</v>
      </c>
      <c r="BS192" s="115">
        <f t="shared" si="99"/>
        <v>0</v>
      </c>
      <c r="BT192" s="117">
        <f t="shared" si="100"/>
        <v>0</v>
      </c>
      <c r="BU192" s="116">
        <f t="shared" si="101"/>
        <v>0</v>
      </c>
      <c r="BV192" s="115">
        <f t="shared" si="102"/>
        <v>0</v>
      </c>
      <c r="BW192" s="117">
        <f t="shared" si="103"/>
        <v>0</v>
      </c>
      <c r="BX192" s="116">
        <f t="shared" si="104"/>
        <v>0</v>
      </c>
      <c r="BY192" s="118">
        <f t="shared" si="108"/>
        <v>0</v>
      </c>
    </row>
    <row r="193" spans="1:77" ht="20.75" customHeight="1" x14ac:dyDescent="0.2">
      <c r="A193" s="74" t="s">
        <v>263</v>
      </c>
      <c r="B193" s="120" t="b">
        <v>0</v>
      </c>
      <c r="C193" s="75"/>
      <c r="D193" s="159">
        <f t="shared" si="105"/>
        <v>0</v>
      </c>
      <c r="E193" s="96"/>
      <c r="F193" s="76"/>
      <c r="G193" s="77"/>
      <c r="H193" s="77"/>
      <c r="I193" s="39">
        <f t="shared" si="106"/>
        <v>0</v>
      </c>
      <c r="J193" s="98">
        <f>IF($F193=0,0,IF($B193=FALSE,ROUND($F193/$I193,4),
IF(AND($B193=TRUE,C193=0,ROUND($F193/$I193,4)&gt;=0.4),MIN(1,ROUND(($F193/$I193)*'FEDERAL RATES (HIDDEN)'!$C$2,4)),
IF(AND($B193=TRUE,C193=0,ROUND($F193/$I193,4)&lt;0.4),ROUND($F193/$I193,4),
IF(ROUND((SUMIFS($F:$F,$B:$B,TRUE,$C:$C,$C193)/SUMIFS($I:$I,$B:$B,TRUE,$C:$C,$C193)),4)&gt;=0.4,
MIN(1,ROUND((SUMIFS($F:$F,$B:$B,TRUE,$C:$C,$C193)/SUMIFS($I:$I,$B:$B,TRUE,$C:$C,$C193))*'FEDERAL RATES (HIDDEN)'!$C$2,4)),
ROUND((SUMIFS($F:$F,$B:$B,TRUE,$C:$C,$C193)/SUMIFS($I:$I,$B:$B,TRUE,$C:$C,$C193)),4))))))</f>
        <v>0</v>
      </c>
      <c r="K193" s="89">
        <f t="shared" si="76"/>
        <v>0</v>
      </c>
      <c r="L193" s="99">
        <f t="shared" si="77"/>
        <v>0</v>
      </c>
      <c r="M193" s="68">
        <v>1</v>
      </c>
      <c r="N193" s="87">
        <f t="shared" si="109"/>
        <v>0</v>
      </c>
      <c r="O193" s="68"/>
      <c r="P193" s="38">
        <f t="shared" si="78"/>
        <v>0</v>
      </c>
      <c r="Q193" s="38">
        <f t="shared" si="79"/>
        <v>0</v>
      </c>
      <c r="R193" s="38">
        <f t="shared" si="80"/>
        <v>0</v>
      </c>
      <c r="S193" s="87">
        <f t="shared" si="81"/>
        <v>0</v>
      </c>
      <c r="T193" s="69"/>
      <c r="U193" s="38">
        <f t="shared" si="82"/>
        <v>0</v>
      </c>
      <c r="V193" s="38">
        <f t="shared" si="83"/>
        <v>0</v>
      </c>
      <c r="W193" s="38">
        <f t="shared" si="84"/>
        <v>0</v>
      </c>
      <c r="X193" s="87">
        <f t="shared" si="85"/>
        <v>0</v>
      </c>
      <c r="Y193" s="69"/>
      <c r="Z193" s="38">
        <f t="shared" si="86"/>
        <v>0</v>
      </c>
      <c r="AA193" s="38">
        <f t="shared" si="87"/>
        <v>0</v>
      </c>
      <c r="AB193" s="38">
        <f t="shared" si="88"/>
        <v>0</v>
      </c>
      <c r="AC193" s="87">
        <f t="shared" si="89"/>
        <v>0</v>
      </c>
      <c r="AD193" s="69"/>
      <c r="AE193" s="38">
        <f t="shared" si="90"/>
        <v>0</v>
      </c>
      <c r="AF193" s="38">
        <f t="shared" si="91"/>
        <v>0</v>
      </c>
      <c r="AG193" s="38">
        <f t="shared" si="92"/>
        <v>0</v>
      </c>
      <c r="AH193" s="87">
        <f t="shared" si="93"/>
        <v>0</v>
      </c>
      <c r="AI193" s="69"/>
      <c r="AJ193" s="39">
        <f t="shared" si="94"/>
        <v>0</v>
      </c>
      <c r="AK193" s="106"/>
      <c r="AL193" s="91"/>
      <c r="AM193" s="107"/>
      <c r="AN193" s="106"/>
      <c r="AO193" s="91"/>
      <c r="AP193" s="107"/>
      <c r="AQ193" s="106"/>
      <c r="AR193" s="91"/>
      <c r="AS193" s="107"/>
      <c r="AT193" s="106"/>
      <c r="AU193" s="91"/>
      <c r="AV193" s="107"/>
      <c r="AW193" s="106"/>
      <c r="AX193" s="107"/>
      <c r="AY193" s="106"/>
      <c r="AZ193" s="107"/>
      <c r="BA193" s="108"/>
      <c r="BB193" s="106"/>
      <c r="BC193" s="91"/>
      <c r="BD193" s="91"/>
      <c r="BE193" s="91"/>
      <c r="BF193" s="107"/>
      <c r="BG193" s="70"/>
      <c r="BH193" s="61"/>
      <c r="BI193" s="38">
        <f xml:space="preserve">
(P193*(2/3))+
(X193*(1/3))+
(AC193)+
(AH193)+
((AJ193)/(AZ193+'FEDERAL RATES (HIDDEN)'!$C$20))</f>
        <v>0</v>
      </c>
      <c r="BJ193" s="65"/>
      <c r="BK193" s="63">
        <f t="shared" si="107"/>
        <v>0</v>
      </c>
      <c r="BL193" s="88" t="str">
        <f>IF(AND(BH193="CONVENTIONAL",$BI193&gt;='MPLH COMPS'!$B$3,$BI193&lt;='MPLH COMPS'!$C$3),'MPLH COMPS'!$D$3&amp;" - "&amp;'MPLH COMPS'!$E$3,
IF(AND(BH193="CONVENTIONAL",$BI193&gt;='MPLH COMPS'!$B$4,$BI193&lt;='MPLH COMPS'!$C$4),'MPLH COMPS'!$D$4&amp;" - "&amp;'MPLH COMPS'!$E$4,
IF(AND(BH193="CONVENTIONAL",$BI193&gt;='MPLH COMPS'!$B$5,$BI193&lt;='MPLH COMPS'!$C$5),'MPLH COMPS'!$D$5&amp;" - "&amp;'MPLH COMPS'!$E$5,
IF(AND(BH193="CONVENTIONAL",$BI193&gt;='MPLH COMPS'!$B$6,$BI193&lt;='MPLH COMPS'!$C$6),'MPLH COMPS'!$D$6&amp;" - "&amp;'MPLH COMPS'!$E$6,
IF(AND(BH193="CONVENTIONAL",$BI193&gt;='MPLH COMPS'!$B$7,$BI193&lt;='MPLH COMPS'!$C$7),'MPLH COMPS'!$D$7&amp;" - "&amp;'MPLH COMPS'!$E$7,
IF(AND(BH193="CONVENTIONAL",$BI193&gt;='MPLH COMPS'!$B$8,$BI193&lt;='MPLH COMPS'!$C$8),'MPLH COMPS'!$D$8&amp;" - "&amp;'MPLH COMPS'!$E$8,
IF(AND(BH193="CONVENTIONAL",$BI193&gt;='MPLH COMPS'!$B$9,$BI193&lt;='MPLH COMPS'!$C$9),'MPLH COMPS'!$D$9&amp;" - "&amp;'MPLH COMPS'!$E$9,
IF(AND(BH193="CONVENTIONAL",$BI193&gt;='MPLH COMPS'!$B$10,$BI193&lt;='MPLH COMPS'!$C$10),'MPLH COMPS'!$D$10&amp;" - "&amp;'MPLH COMPS'!$E$10,
IF(AND(BH193="CONVENTIONAL",$BI193&gt;='MPLH COMPS'!$B$11,$BI193&lt;='MPLH COMPS'!$C$11),'MPLH COMPS'!$D$11&amp;" - "&amp;'MPLH COMPS'!$E$11,
IF(AND(BH193="CONVENTIONAL",$BI193&gt;='MPLH COMPS'!$B$12,$BI193&lt;='MPLH COMPS'!$C$12),'MPLH COMPS'!$D$12&amp;" - "&amp;'MPLH COMPS'!$E$12,
IF(AND(BH193="CONVENTIONAL",$BI193&gt;='MPLH COMPS'!$B$13,$BI193&lt;='MPLH COMPS'!$C$13),'MPLH COMPS'!$D$13&amp;" - "&amp;'MPLH COMPS'!$E$13,
IF(AND(BH193="CONVENIENCE",$BI193&gt;='MPLH COMPS'!$B$3,$BI193&lt;='MPLH COMPS'!$C$3),'MPLH COMPS'!$F$3&amp;" - "&amp;'MPLH COMPS'!$G$3,
IF(AND(BH193="CONVENIENCE",$BI193&gt;='MPLH COMPS'!$B$4,$BI193&lt;='MPLH COMPS'!$C$4),'MPLH COMPS'!$F$4&amp;" - "&amp;'MPLH COMPS'!$G$4,
IF(AND(BH193="CONVENIENCE",$BI193&gt;='MPLH COMPS'!$B$5,$BI193&lt;='MPLH COMPS'!$C$5),'MPLH COMPS'!$F$5&amp;" - "&amp;'MPLH COMPS'!$G$5,
IF(AND(BH193="CONVENIENCE",$BI193&gt;='MPLH COMPS'!$B$6,$BI193&lt;='MPLH COMPS'!$C$6),'MPLH COMPS'!$F$6&amp;" - "&amp;'MPLH COMPS'!$G$6,
IF(AND(BH193="CONVENIENCE",$BI193&gt;='MPLH COMPS'!$B$7,$BI193&lt;='MPLH COMPS'!$C$7),'MPLH COMPS'!$F$7&amp;" - "&amp;'MPLH COMPS'!$G$7,
IF(AND(BH193="CONVENIENCE",$BI193&gt;='MPLH COMPS'!$B$8,$BI193&lt;='MPLH COMPS'!$C$8),'MPLH COMPS'!$F$8&amp;" - "&amp;'MPLH COMPS'!$G$8,
IF(AND(BH193="CONVENIENCE",$BI193&gt;='MPLH COMPS'!$B$9,$BI193&lt;='MPLH COMPS'!$C$9),'MPLH COMPS'!$F$9&amp;" - "&amp;'MPLH COMPS'!$G$9,
IF(AND(BH193="CONVENIENCE",$BI193&gt;='MPLH COMPS'!$B$10,$BI193&lt;='MPLH COMPS'!$C$10),'MPLH COMPS'!$F$10&amp;" - "&amp;'MPLH COMPS'!$G$10,
IF(AND(BH193="CONVENIENCE",$BI193&gt;='MPLH COMPS'!$B$11,$BI193&lt;='MPLH COMPS'!$C$11),'MPLH COMPS'!$F$11&amp;" - "&amp;'MPLH COMPS'!$G$11,
IF(AND(BH193="CONVENIENCE",$BI193&gt;='MPLH COMPS'!$B$12,$BI193&lt;='MPLH COMPS'!$C$12),'MPLH COMPS'!$F$12&amp;" - "&amp;'MPLH COMPS'!$G$12,
IF(AND(BH193="CONVENIENCE",$BI193&gt;='MPLH COMPS'!$B$13,$BI193&lt;='MPLH COMPS'!$C$13),'MPLH COMPS'!$F$13&amp;" - "&amp;'MPLH COMPS'!$G$13,
""))))))))))))))))))))))</f>
        <v/>
      </c>
      <c r="BM193" s="31"/>
      <c r="BN193" s="113"/>
      <c r="BO193" s="115">
        <f t="shared" si="95"/>
        <v>0</v>
      </c>
      <c r="BP193" s="117">
        <f t="shared" si="96"/>
        <v>0</v>
      </c>
      <c r="BQ193" s="117">
        <f t="shared" si="97"/>
        <v>0</v>
      </c>
      <c r="BR193" s="116">
        <f t="shared" si="98"/>
        <v>0</v>
      </c>
      <c r="BS193" s="115">
        <f t="shared" si="99"/>
        <v>0</v>
      </c>
      <c r="BT193" s="117">
        <f t="shared" si="100"/>
        <v>0</v>
      </c>
      <c r="BU193" s="116">
        <f t="shared" si="101"/>
        <v>0</v>
      </c>
      <c r="BV193" s="115">
        <f t="shared" si="102"/>
        <v>0</v>
      </c>
      <c r="BW193" s="117">
        <f t="shared" si="103"/>
        <v>0</v>
      </c>
      <c r="BX193" s="116">
        <f t="shared" si="104"/>
        <v>0</v>
      </c>
      <c r="BY193" s="118">
        <f t="shared" si="108"/>
        <v>0</v>
      </c>
    </row>
    <row r="194" spans="1:77" ht="20.75" customHeight="1" x14ac:dyDescent="0.2">
      <c r="A194" s="74" t="s">
        <v>264</v>
      </c>
      <c r="B194" s="120" t="b">
        <v>0</v>
      </c>
      <c r="C194" s="75"/>
      <c r="D194" s="159">
        <f t="shared" si="105"/>
        <v>0</v>
      </c>
      <c r="E194" s="96"/>
      <c r="F194" s="76"/>
      <c r="G194" s="77"/>
      <c r="H194" s="77"/>
      <c r="I194" s="39">
        <f t="shared" si="106"/>
        <v>0</v>
      </c>
      <c r="J194" s="98">
        <f>IF($F194=0,0,IF($B194=FALSE,ROUND($F194/$I194,4),
IF(AND($B194=TRUE,C194=0,ROUND($F194/$I194,4)&gt;=0.4),MIN(1,ROUND(($F194/$I194)*'FEDERAL RATES (HIDDEN)'!$C$2,4)),
IF(AND($B194=TRUE,C194=0,ROUND($F194/$I194,4)&lt;0.4),ROUND($F194/$I194,4),
IF(ROUND((SUMIFS($F:$F,$B:$B,TRUE,$C:$C,$C194)/SUMIFS($I:$I,$B:$B,TRUE,$C:$C,$C194)),4)&gt;=0.4,
MIN(1,ROUND((SUMIFS($F:$F,$B:$B,TRUE,$C:$C,$C194)/SUMIFS($I:$I,$B:$B,TRUE,$C:$C,$C194))*'FEDERAL RATES (HIDDEN)'!$C$2,4)),
ROUND((SUMIFS($F:$F,$B:$B,TRUE,$C:$C,$C194)/SUMIFS($I:$I,$B:$B,TRUE,$C:$C,$C194)),4))))))</f>
        <v>0</v>
      </c>
      <c r="K194" s="89">
        <f t="shared" si="76"/>
        <v>0</v>
      </c>
      <c r="L194" s="99">
        <f t="shared" si="77"/>
        <v>0</v>
      </c>
      <c r="M194" s="68">
        <v>1</v>
      </c>
      <c r="N194" s="87">
        <f t="shared" si="109"/>
        <v>0</v>
      </c>
      <c r="O194" s="68"/>
      <c r="P194" s="38">
        <f t="shared" si="78"/>
        <v>0</v>
      </c>
      <c r="Q194" s="38">
        <f t="shared" si="79"/>
        <v>0</v>
      </c>
      <c r="R194" s="38">
        <f t="shared" si="80"/>
        <v>0</v>
      </c>
      <c r="S194" s="87">
        <f t="shared" si="81"/>
        <v>0</v>
      </c>
      <c r="T194" s="69"/>
      <c r="U194" s="38">
        <f t="shared" si="82"/>
        <v>0</v>
      </c>
      <c r="V194" s="38">
        <f t="shared" si="83"/>
        <v>0</v>
      </c>
      <c r="W194" s="38">
        <f t="shared" si="84"/>
        <v>0</v>
      </c>
      <c r="X194" s="87">
        <f t="shared" si="85"/>
        <v>0</v>
      </c>
      <c r="Y194" s="69"/>
      <c r="Z194" s="38">
        <f t="shared" si="86"/>
        <v>0</v>
      </c>
      <c r="AA194" s="38">
        <f t="shared" si="87"/>
        <v>0</v>
      </c>
      <c r="AB194" s="38">
        <f t="shared" si="88"/>
        <v>0</v>
      </c>
      <c r="AC194" s="87">
        <f t="shared" si="89"/>
        <v>0</v>
      </c>
      <c r="AD194" s="69"/>
      <c r="AE194" s="38">
        <f t="shared" si="90"/>
        <v>0</v>
      </c>
      <c r="AF194" s="38">
        <f t="shared" si="91"/>
        <v>0</v>
      </c>
      <c r="AG194" s="38">
        <f t="shared" si="92"/>
        <v>0</v>
      </c>
      <c r="AH194" s="87">
        <f t="shared" si="93"/>
        <v>0</v>
      </c>
      <c r="AI194" s="69"/>
      <c r="AJ194" s="39">
        <f t="shared" si="94"/>
        <v>0</v>
      </c>
      <c r="AK194" s="106"/>
      <c r="AL194" s="91"/>
      <c r="AM194" s="107"/>
      <c r="AN194" s="106"/>
      <c r="AO194" s="91"/>
      <c r="AP194" s="107"/>
      <c r="AQ194" s="106"/>
      <c r="AR194" s="91"/>
      <c r="AS194" s="107"/>
      <c r="AT194" s="106"/>
      <c r="AU194" s="91"/>
      <c r="AV194" s="107"/>
      <c r="AW194" s="106"/>
      <c r="AX194" s="107"/>
      <c r="AY194" s="106"/>
      <c r="AZ194" s="107"/>
      <c r="BA194" s="108"/>
      <c r="BB194" s="106"/>
      <c r="BC194" s="91"/>
      <c r="BD194" s="91"/>
      <c r="BE194" s="91"/>
      <c r="BF194" s="107"/>
      <c r="BG194" s="70"/>
      <c r="BH194" s="61"/>
      <c r="BI194" s="38">
        <f xml:space="preserve">
(P194*(2/3))+
(X194*(1/3))+
(AC194)+
(AH194)+
((AJ194)/(AZ194+'FEDERAL RATES (HIDDEN)'!$C$20))</f>
        <v>0</v>
      </c>
      <c r="BJ194" s="65"/>
      <c r="BK194" s="63">
        <f t="shared" si="107"/>
        <v>0</v>
      </c>
      <c r="BL194" s="88" t="str">
        <f>IF(AND(BH194="CONVENTIONAL",$BI194&gt;='MPLH COMPS'!$B$3,$BI194&lt;='MPLH COMPS'!$C$3),'MPLH COMPS'!$D$3&amp;" - "&amp;'MPLH COMPS'!$E$3,
IF(AND(BH194="CONVENTIONAL",$BI194&gt;='MPLH COMPS'!$B$4,$BI194&lt;='MPLH COMPS'!$C$4),'MPLH COMPS'!$D$4&amp;" - "&amp;'MPLH COMPS'!$E$4,
IF(AND(BH194="CONVENTIONAL",$BI194&gt;='MPLH COMPS'!$B$5,$BI194&lt;='MPLH COMPS'!$C$5),'MPLH COMPS'!$D$5&amp;" - "&amp;'MPLH COMPS'!$E$5,
IF(AND(BH194="CONVENTIONAL",$BI194&gt;='MPLH COMPS'!$B$6,$BI194&lt;='MPLH COMPS'!$C$6),'MPLH COMPS'!$D$6&amp;" - "&amp;'MPLH COMPS'!$E$6,
IF(AND(BH194="CONVENTIONAL",$BI194&gt;='MPLH COMPS'!$B$7,$BI194&lt;='MPLH COMPS'!$C$7),'MPLH COMPS'!$D$7&amp;" - "&amp;'MPLH COMPS'!$E$7,
IF(AND(BH194="CONVENTIONAL",$BI194&gt;='MPLH COMPS'!$B$8,$BI194&lt;='MPLH COMPS'!$C$8),'MPLH COMPS'!$D$8&amp;" - "&amp;'MPLH COMPS'!$E$8,
IF(AND(BH194="CONVENTIONAL",$BI194&gt;='MPLH COMPS'!$B$9,$BI194&lt;='MPLH COMPS'!$C$9),'MPLH COMPS'!$D$9&amp;" - "&amp;'MPLH COMPS'!$E$9,
IF(AND(BH194="CONVENTIONAL",$BI194&gt;='MPLH COMPS'!$B$10,$BI194&lt;='MPLH COMPS'!$C$10),'MPLH COMPS'!$D$10&amp;" - "&amp;'MPLH COMPS'!$E$10,
IF(AND(BH194="CONVENTIONAL",$BI194&gt;='MPLH COMPS'!$B$11,$BI194&lt;='MPLH COMPS'!$C$11),'MPLH COMPS'!$D$11&amp;" - "&amp;'MPLH COMPS'!$E$11,
IF(AND(BH194="CONVENTIONAL",$BI194&gt;='MPLH COMPS'!$B$12,$BI194&lt;='MPLH COMPS'!$C$12),'MPLH COMPS'!$D$12&amp;" - "&amp;'MPLH COMPS'!$E$12,
IF(AND(BH194="CONVENTIONAL",$BI194&gt;='MPLH COMPS'!$B$13,$BI194&lt;='MPLH COMPS'!$C$13),'MPLH COMPS'!$D$13&amp;" - "&amp;'MPLH COMPS'!$E$13,
IF(AND(BH194="CONVENIENCE",$BI194&gt;='MPLH COMPS'!$B$3,$BI194&lt;='MPLH COMPS'!$C$3),'MPLH COMPS'!$F$3&amp;" - "&amp;'MPLH COMPS'!$G$3,
IF(AND(BH194="CONVENIENCE",$BI194&gt;='MPLH COMPS'!$B$4,$BI194&lt;='MPLH COMPS'!$C$4),'MPLH COMPS'!$F$4&amp;" - "&amp;'MPLH COMPS'!$G$4,
IF(AND(BH194="CONVENIENCE",$BI194&gt;='MPLH COMPS'!$B$5,$BI194&lt;='MPLH COMPS'!$C$5),'MPLH COMPS'!$F$5&amp;" - "&amp;'MPLH COMPS'!$G$5,
IF(AND(BH194="CONVENIENCE",$BI194&gt;='MPLH COMPS'!$B$6,$BI194&lt;='MPLH COMPS'!$C$6),'MPLH COMPS'!$F$6&amp;" - "&amp;'MPLH COMPS'!$G$6,
IF(AND(BH194="CONVENIENCE",$BI194&gt;='MPLH COMPS'!$B$7,$BI194&lt;='MPLH COMPS'!$C$7),'MPLH COMPS'!$F$7&amp;" - "&amp;'MPLH COMPS'!$G$7,
IF(AND(BH194="CONVENIENCE",$BI194&gt;='MPLH COMPS'!$B$8,$BI194&lt;='MPLH COMPS'!$C$8),'MPLH COMPS'!$F$8&amp;" - "&amp;'MPLH COMPS'!$G$8,
IF(AND(BH194="CONVENIENCE",$BI194&gt;='MPLH COMPS'!$B$9,$BI194&lt;='MPLH COMPS'!$C$9),'MPLH COMPS'!$F$9&amp;" - "&amp;'MPLH COMPS'!$G$9,
IF(AND(BH194="CONVENIENCE",$BI194&gt;='MPLH COMPS'!$B$10,$BI194&lt;='MPLH COMPS'!$C$10),'MPLH COMPS'!$F$10&amp;" - "&amp;'MPLH COMPS'!$G$10,
IF(AND(BH194="CONVENIENCE",$BI194&gt;='MPLH COMPS'!$B$11,$BI194&lt;='MPLH COMPS'!$C$11),'MPLH COMPS'!$F$11&amp;" - "&amp;'MPLH COMPS'!$G$11,
IF(AND(BH194="CONVENIENCE",$BI194&gt;='MPLH COMPS'!$B$12,$BI194&lt;='MPLH COMPS'!$C$12),'MPLH COMPS'!$F$12&amp;" - "&amp;'MPLH COMPS'!$G$12,
IF(AND(BH194="CONVENIENCE",$BI194&gt;='MPLH COMPS'!$B$13,$BI194&lt;='MPLH COMPS'!$C$13),'MPLH COMPS'!$F$13&amp;" - "&amp;'MPLH COMPS'!$G$13,
""))))))))))))))))))))))</f>
        <v/>
      </c>
      <c r="BM194" s="31"/>
      <c r="BN194" s="113"/>
      <c r="BO194" s="115">
        <f t="shared" si="95"/>
        <v>0</v>
      </c>
      <c r="BP194" s="117">
        <f t="shared" si="96"/>
        <v>0</v>
      </c>
      <c r="BQ194" s="117">
        <f t="shared" si="97"/>
        <v>0</v>
      </c>
      <c r="BR194" s="116">
        <f t="shared" si="98"/>
        <v>0</v>
      </c>
      <c r="BS194" s="115">
        <f t="shared" si="99"/>
        <v>0</v>
      </c>
      <c r="BT194" s="117">
        <f t="shared" si="100"/>
        <v>0</v>
      </c>
      <c r="BU194" s="116">
        <f t="shared" si="101"/>
        <v>0</v>
      </c>
      <c r="BV194" s="115">
        <f t="shared" si="102"/>
        <v>0</v>
      </c>
      <c r="BW194" s="117">
        <f t="shared" si="103"/>
        <v>0</v>
      </c>
      <c r="BX194" s="116">
        <f t="shared" si="104"/>
        <v>0</v>
      </c>
      <c r="BY194" s="118">
        <f t="shared" si="108"/>
        <v>0</v>
      </c>
    </row>
    <row r="195" spans="1:77" ht="20.75" customHeight="1" x14ac:dyDescent="0.2">
      <c r="A195" s="74" t="s">
        <v>265</v>
      </c>
      <c r="B195" s="120" t="b">
        <v>0</v>
      </c>
      <c r="C195" s="75"/>
      <c r="D195" s="159">
        <f t="shared" si="105"/>
        <v>0</v>
      </c>
      <c r="E195" s="96"/>
      <c r="F195" s="76"/>
      <c r="G195" s="77"/>
      <c r="H195" s="77"/>
      <c r="I195" s="39">
        <f t="shared" si="106"/>
        <v>0</v>
      </c>
      <c r="J195" s="98">
        <f>IF($F195=0,0,IF($B195=FALSE,ROUND($F195/$I195,4),
IF(AND($B195=TRUE,C195=0,ROUND($F195/$I195,4)&gt;=0.4),MIN(1,ROUND(($F195/$I195)*'FEDERAL RATES (HIDDEN)'!$C$2,4)),
IF(AND($B195=TRUE,C195=0,ROUND($F195/$I195,4)&lt;0.4),ROUND($F195/$I195,4),
IF(ROUND((SUMIFS($F:$F,$B:$B,TRUE,$C:$C,$C195)/SUMIFS($I:$I,$B:$B,TRUE,$C:$C,$C195)),4)&gt;=0.4,
MIN(1,ROUND((SUMIFS($F:$F,$B:$B,TRUE,$C:$C,$C195)/SUMIFS($I:$I,$B:$B,TRUE,$C:$C,$C195))*'FEDERAL RATES (HIDDEN)'!$C$2,4)),
ROUND((SUMIFS($F:$F,$B:$B,TRUE,$C:$C,$C195)/SUMIFS($I:$I,$B:$B,TRUE,$C:$C,$C195)),4))))))</f>
        <v>0</v>
      </c>
      <c r="K195" s="89">
        <f t="shared" si="76"/>
        <v>0</v>
      </c>
      <c r="L195" s="99">
        <f t="shared" si="77"/>
        <v>0</v>
      </c>
      <c r="M195" s="68">
        <v>1</v>
      </c>
      <c r="N195" s="87">
        <f t="shared" si="109"/>
        <v>0</v>
      </c>
      <c r="O195" s="68"/>
      <c r="P195" s="38">
        <f t="shared" si="78"/>
        <v>0</v>
      </c>
      <c r="Q195" s="38">
        <f t="shared" si="79"/>
        <v>0</v>
      </c>
      <c r="R195" s="38">
        <f t="shared" si="80"/>
        <v>0</v>
      </c>
      <c r="S195" s="87">
        <f t="shared" si="81"/>
        <v>0</v>
      </c>
      <c r="T195" s="69"/>
      <c r="U195" s="38">
        <f t="shared" si="82"/>
        <v>0</v>
      </c>
      <c r="V195" s="38">
        <f t="shared" si="83"/>
        <v>0</v>
      </c>
      <c r="W195" s="38">
        <f t="shared" si="84"/>
        <v>0</v>
      </c>
      <c r="X195" s="87">
        <f t="shared" si="85"/>
        <v>0</v>
      </c>
      <c r="Y195" s="69"/>
      <c r="Z195" s="38">
        <f t="shared" si="86"/>
        <v>0</v>
      </c>
      <c r="AA195" s="38">
        <f t="shared" si="87"/>
        <v>0</v>
      </c>
      <c r="AB195" s="38">
        <f t="shared" si="88"/>
        <v>0</v>
      </c>
      <c r="AC195" s="87">
        <f t="shared" si="89"/>
        <v>0</v>
      </c>
      <c r="AD195" s="69"/>
      <c r="AE195" s="38">
        <f t="shared" si="90"/>
        <v>0</v>
      </c>
      <c r="AF195" s="38">
        <f t="shared" si="91"/>
        <v>0</v>
      </c>
      <c r="AG195" s="38">
        <f t="shared" si="92"/>
        <v>0</v>
      </c>
      <c r="AH195" s="87">
        <f t="shared" si="93"/>
        <v>0</v>
      </c>
      <c r="AI195" s="69"/>
      <c r="AJ195" s="39">
        <f t="shared" si="94"/>
        <v>0</v>
      </c>
      <c r="AK195" s="106"/>
      <c r="AL195" s="91"/>
      <c r="AM195" s="107"/>
      <c r="AN195" s="106"/>
      <c r="AO195" s="91"/>
      <c r="AP195" s="107"/>
      <c r="AQ195" s="106"/>
      <c r="AR195" s="91"/>
      <c r="AS195" s="107"/>
      <c r="AT195" s="106"/>
      <c r="AU195" s="91"/>
      <c r="AV195" s="107"/>
      <c r="AW195" s="106"/>
      <c r="AX195" s="107"/>
      <c r="AY195" s="106"/>
      <c r="AZ195" s="107"/>
      <c r="BA195" s="108"/>
      <c r="BB195" s="106"/>
      <c r="BC195" s="91"/>
      <c r="BD195" s="91"/>
      <c r="BE195" s="91"/>
      <c r="BF195" s="107"/>
      <c r="BG195" s="70"/>
      <c r="BH195" s="61"/>
      <c r="BI195" s="38">
        <f xml:space="preserve">
(P195*(2/3))+
(X195*(1/3))+
(AC195)+
(AH195)+
((AJ195)/(AZ195+'FEDERAL RATES (HIDDEN)'!$C$20))</f>
        <v>0</v>
      </c>
      <c r="BJ195" s="65"/>
      <c r="BK195" s="63">
        <f t="shared" si="107"/>
        <v>0</v>
      </c>
      <c r="BL195" s="88" t="str">
        <f>IF(AND(BH195="CONVENTIONAL",$BI195&gt;='MPLH COMPS'!$B$3,$BI195&lt;='MPLH COMPS'!$C$3),'MPLH COMPS'!$D$3&amp;" - "&amp;'MPLH COMPS'!$E$3,
IF(AND(BH195="CONVENTIONAL",$BI195&gt;='MPLH COMPS'!$B$4,$BI195&lt;='MPLH COMPS'!$C$4),'MPLH COMPS'!$D$4&amp;" - "&amp;'MPLH COMPS'!$E$4,
IF(AND(BH195="CONVENTIONAL",$BI195&gt;='MPLH COMPS'!$B$5,$BI195&lt;='MPLH COMPS'!$C$5),'MPLH COMPS'!$D$5&amp;" - "&amp;'MPLH COMPS'!$E$5,
IF(AND(BH195="CONVENTIONAL",$BI195&gt;='MPLH COMPS'!$B$6,$BI195&lt;='MPLH COMPS'!$C$6),'MPLH COMPS'!$D$6&amp;" - "&amp;'MPLH COMPS'!$E$6,
IF(AND(BH195="CONVENTIONAL",$BI195&gt;='MPLH COMPS'!$B$7,$BI195&lt;='MPLH COMPS'!$C$7),'MPLH COMPS'!$D$7&amp;" - "&amp;'MPLH COMPS'!$E$7,
IF(AND(BH195="CONVENTIONAL",$BI195&gt;='MPLH COMPS'!$B$8,$BI195&lt;='MPLH COMPS'!$C$8),'MPLH COMPS'!$D$8&amp;" - "&amp;'MPLH COMPS'!$E$8,
IF(AND(BH195="CONVENTIONAL",$BI195&gt;='MPLH COMPS'!$B$9,$BI195&lt;='MPLH COMPS'!$C$9),'MPLH COMPS'!$D$9&amp;" - "&amp;'MPLH COMPS'!$E$9,
IF(AND(BH195="CONVENTIONAL",$BI195&gt;='MPLH COMPS'!$B$10,$BI195&lt;='MPLH COMPS'!$C$10),'MPLH COMPS'!$D$10&amp;" - "&amp;'MPLH COMPS'!$E$10,
IF(AND(BH195="CONVENTIONAL",$BI195&gt;='MPLH COMPS'!$B$11,$BI195&lt;='MPLH COMPS'!$C$11),'MPLH COMPS'!$D$11&amp;" - "&amp;'MPLH COMPS'!$E$11,
IF(AND(BH195="CONVENTIONAL",$BI195&gt;='MPLH COMPS'!$B$12,$BI195&lt;='MPLH COMPS'!$C$12),'MPLH COMPS'!$D$12&amp;" - "&amp;'MPLH COMPS'!$E$12,
IF(AND(BH195="CONVENTIONAL",$BI195&gt;='MPLH COMPS'!$B$13,$BI195&lt;='MPLH COMPS'!$C$13),'MPLH COMPS'!$D$13&amp;" - "&amp;'MPLH COMPS'!$E$13,
IF(AND(BH195="CONVENIENCE",$BI195&gt;='MPLH COMPS'!$B$3,$BI195&lt;='MPLH COMPS'!$C$3),'MPLH COMPS'!$F$3&amp;" - "&amp;'MPLH COMPS'!$G$3,
IF(AND(BH195="CONVENIENCE",$BI195&gt;='MPLH COMPS'!$B$4,$BI195&lt;='MPLH COMPS'!$C$4),'MPLH COMPS'!$F$4&amp;" - "&amp;'MPLH COMPS'!$G$4,
IF(AND(BH195="CONVENIENCE",$BI195&gt;='MPLH COMPS'!$B$5,$BI195&lt;='MPLH COMPS'!$C$5),'MPLH COMPS'!$F$5&amp;" - "&amp;'MPLH COMPS'!$G$5,
IF(AND(BH195="CONVENIENCE",$BI195&gt;='MPLH COMPS'!$B$6,$BI195&lt;='MPLH COMPS'!$C$6),'MPLH COMPS'!$F$6&amp;" - "&amp;'MPLH COMPS'!$G$6,
IF(AND(BH195="CONVENIENCE",$BI195&gt;='MPLH COMPS'!$B$7,$BI195&lt;='MPLH COMPS'!$C$7),'MPLH COMPS'!$F$7&amp;" - "&amp;'MPLH COMPS'!$G$7,
IF(AND(BH195="CONVENIENCE",$BI195&gt;='MPLH COMPS'!$B$8,$BI195&lt;='MPLH COMPS'!$C$8),'MPLH COMPS'!$F$8&amp;" - "&amp;'MPLH COMPS'!$G$8,
IF(AND(BH195="CONVENIENCE",$BI195&gt;='MPLH COMPS'!$B$9,$BI195&lt;='MPLH COMPS'!$C$9),'MPLH COMPS'!$F$9&amp;" - "&amp;'MPLH COMPS'!$G$9,
IF(AND(BH195="CONVENIENCE",$BI195&gt;='MPLH COMPS'!$B$10,$BI195&lt;='MPLH COMPS'!$C$10),'MPLH COMPS'!$F$10&amp;" - "&amp;'MPLH COMPS'!$G$10,
IF(AND(BH195="CONVENIENCE",$BI195&gt;='MPLH COMPS'!$B$11,$BI195&lt;='MPLH COMPS'!$C$11),'MPLH COMPS'!$F$11&amp;" - "&amp;'MPLH COMPS'!$G$11,
IF(AND(BH195="CONVENIENCE",$BI195&gt;='MPLH COMPS'!$B$12,$BI195&lt;='MPLH COMPS'!$C$12),'MPLH COMPS'!$F$12&amp;" - "&amp;'MPLH COMPS'!$G$12,
IF(AND(BH195="CONVENIENCE",$BI195&gt;='MPLH COMPS'!$B$13,$BI195&lt;='MPLH COMPS'!$C$13),'MPLH COMPS'!$F$13&amp;" - "&amp;'MPLH COMPS'!$G$13,
""))))))))))))))))))))))</f>
        <v/>
      </c>
      <c r="BM195" s="31"/>
      <c r="BN195" s="113"/>
      <c r="BO195" s="115">
        <f t="shared" si="95"/>
        <v>0</v>
      </c>
      <c r="BP195" s="117">
        <f t="shared" si="96"/>
        <v>0</v>
      </c>
      <c r="BQ195" s="117">
        <f t="shared" si="97"/>
        <v>0</v>
      </c>
      <c r="BR195" s="116">
        <f t="shared" si="98"/>
        <v>0</v>
      </c>
      <c r="BS195" s="115">
        <f t="shared" si="99"/>
        <v>0</v>
      </c>
      <c r="BT195" s="117">
        <f t="shared" si="100"/>
        <v>0</v>
      </c>
      <c r="BU195" s="116">
        <f t="shared" si="101"/>
        <v>0</v>
      </c>
      <c r="BV195" s="115">
        <f t="shared" si="102"/>
        <v>0</v>
      </c>
      <c r="BW195" s="117">
        <f t="shared" si="103"/>
        <v>0</v>
      </c>
      <c r="BX195" s="116">
        <f t="shared" si="104"/>
        <v>0</v>
      </c>
      <c r="BY195" s="118">
        <f t="shared" si="108"/>
        <v>0</v>
      </c>
    </row>
    <row r="196" spans="1:77" ht="20.75" customHeight="1" x14ac:dyDescent="0.2">
      <c r="A196" s="74" t="s">
        <v>266</v>
      </c>
      <c r="B196" s="120" t="b">
        <v>0</v>
      </c>
      <c r="C196" s="75"/>
      <c r="D196" s="159">
        <f t="shared" si="105"/>
        <v>0</v>
      </c>
      <c r="E196" s="96"/>
      <c r="F196" s="76"/>
      <c r="G196" s="77"/>
      <c r="H196" s="77"/>
      <c r="I196" s="39">
        <f t="shared" si="106"/>
        <v>0</v>
      </c>
      <c r="J196" s="98">
        <f>IF($F196=0,0,IF($B196=FALSE,ROUND($F196/$I196,4),
IF(AND($B196=TRUE,C196=0,ROUND($F196/$I196,4)&gt;=0.4),MIN(1,ROUND(($F196/$I196)*'FEDERAL RATES (HIDDEN)'!$C$2,4)),
IF(AND($B196=TRUE,C196=0,ROUND($F196/$I196,4)&lt;0.4),ROUND($F196/$I196,4),
IF(ROUND((SUMIFS($F:$F,$B:$B,TRUE,$C:$C,$C196)/SUMIFS($I:$I,$B:$B,TRUE,$C:$C,$C196)),4)&gt;=0.4,
MIN(1,ROUND((SUMIFS($F:$F,$B:$B,TRUE,$C:$C,$C196)/SUMIFS($I:$I,$B:$B,TRUE,$C:$C,$C196))*'FEDERAL RATES (HIDDEN)'!$C$2,4)),
ROUND((SUMIFS($F:$F,$B:$B,TRUE,$C:$C,$C196)/SUMIFS($I:$I,$B:$B,TRUE,$C:$C,$C196)),4))))))</f>
        <v>0</v>
      </c>
      <c r="K196" s="89">
        <f t="shared" si="76"/>
        <v>0</v>
      </c>
      <c r="L196" s="99">
        <f t="shared" si="77"/>
        <v>0</v>
      </c>
      <c r="M196" s="68">
        <v>1</v>
      </c>
      <c r="N196" s="87">
        <f t="shared" ref="N196:N203" si="110">ROUND(I196*M196,0)</f>
        <v>0</v>
      </c>
      <c r="O196" s="68"/>
      <c r="P196" s="38">
        <f t="shared" si="78"/>
        <v>0</v>
      </c>
      <c r="Q196" s="38">
        <f t="shared" si="79"/>
        <v>0</v>
      </c>
      <c r="R196" s="38">
        <f t="shared" si="80"/>
        <v>0</v>
      </c>
      <c r="S196" s="87">
        <f t="shared" si="81"/>
        <v>0</v>
      </c>
      <c r="T196" s="69"/>
      <c r="U196" s="38">
        <f t="shared" si="82"/>
        <v>0</v>
      </c>
      <c r="V196" s="38">
        <f t="shared" si="83"/>
        <v>0</v>
      </c>
      <c r="W196" s="38">
        <f t="shared" si="84"/>
        <v>0</v>
      </c>
      <c r="X196" s="87">
        <f t="shared" si="85"/>
        <v>0</v>
      </c>
      <c r="Y196" s="69"/>
      <c r="Z196" s="38">
        <f t="shared" si="86"/>
        <v>0</v>
      </c>
      <c r="AA196" s="38">
        <f t="shared" si="87"/>
        <v>0</v>
      </c>
      <c r="AB196" s="38">
        <f t="shared" si="88"/>
        <v>0</v>
      </c>
      <c r="AC196" s="87">
        <f t="shared" si="89"/>
        <v>0</v>
      </c>
      <c r="AD196" s="69"/>
      <c r="AE196" s="38">
        <f t="shared" si="90"/>
        <v>0</v>
      </c>
      <c r="AF196" s="38">
        <f t="shared" si="91"/>
        <v>0</v>
      </c>
      <c r="AG196" s="38">
        <f t="shared" si="92"/>
        <v>0</v>
      </c>
      <c r="AH196" s="87">
        <f t="shared" si="93"/>
        <v>0</v>
      </c>
      <c r="AI196" s="69"/>
      <c r="AJ196" s="39">
        <f t="shared" si="94"/>
        <v>0</v>
      </c>
      <c r="AK196" s="106"/>
      <c r="AL196" s="91"/>
      <c r="AM196" s="107"/>
      <c r="AN196" s="106"/>
      <c r="AO196" s="91"/>
      <c r="AP196" s="107"/>
      <c r="AQ196" s="106"/>
      <c r="AR196" s="91"/>
      <c r="AS196" s="107"/>
      <c r="AT196" s="106"/>
      <c r="AU196" s="91"/>
      <c r="AV196" s="107"/>
      <c r="AW196" s="106"/>
      <c r="AX196" s="107"/>
      <c r="AY196" s="106"/>
      <c r="AZ196" s="107"/>
      <c r="BA196" s="108"/>
      <c r="BB196" s="106"/>
      <c r="BC196" s="91"/>
      <c r="BD196" s="91"/>
      <c r="BE196" s="91"/>
      <c r="BF196" s="107"/>
      <c r="BG196" s="70"/>
      <c r="BH196" s="61"/>
      <c r="BI196" s="38">
        <f xml:space="preserve">
(P196*(2/3))+
(X196*(1/3))+
(AC196)+
(AH196)+
((AJ196)/(AZ196+'FEDERAL RATES (HIDDEN)'!$C$20))</f>
        <v>0</v>
      </c>
      <c r="BJ196" s="65"/>
      <c r="BK196" s="63">
        <f t="shared" si="107"/>
        <v>0</v>
      </c>
      <c r="BL196" s="88" t="str">
        <f>IF(AND(BH196="CONVENTIONAL",$BI196&gt;='MPLH COMPS'!$B$3,$BI196&lt;='MPLH COMPS'!$C$3),'MPLH COMPS'!$D$3&amp;" - "&amp;'MPLH COMPS'!$E$3,
IF(AND(BH196="CONVENTIONAL",$BI196&gt;='MPLH COMPS'!$B$4,$BI196&lt;='MPLH COMPS'!$C$4),'MPLH COMPS'!$D$4&amp;" - "&amp;'MPLH COMPS'!$E$4,
IF(AND(BH196="CONVENTIONAL",$BI196&gt;='MPLH COMPS'!$B$5,$BI196&lt;='MPLH COMPS'!$C$5),'MPLH COMPS'!$D$5&amp;" - "&amp;'MPLH COMPS'!$E$5,
IF(AND(BH196="CONVENTIONAL",$BI196&gt;='MPLH COMPS'!$B$6,$BI196&lt;='MPLH COMPS'!$C$6),'MPLH COMPS'!$D$6&amp;" - "&amp;'MPLH COMPS'!$E$6,
IF(AND(BH196="CONVENTIONAL",$BI196&gt;='MPLH COMPS'!$B$7,$BI196&lt;='MPLH COMPS'!$C$7),'MPLH COMPS'!$D$7&amp;" - "&amp;'MPLH COMPS'!$E$7,
IF(AND(BH196="CONVENTIONAL",$BI196&gt;='MPLH COMPS'!$B$8,$BI196&lt;='MPLH COMPS'!$C$8),'MPLH COMPS'!$D$8&amp;" - "&amp;'MPLH COMPS'!$E$8,
IF(AND(BH196="CONVENTIONAL",$BI196&gt;='MPLH COMPS'!$B$9,$BI196&lt;='MPLH COMPS'!$C$9),'MPLH COMPS'!$D$9&amp;" - "&amp;'MPLH COMPS'!$E$9,
IF(AND(BH196="CONVENTIONAL",$BI196&gt;='MPLH COMPS'!$B$10,$BI196&lt;='MPLH COMPS'!$C$10),'MPLH COMPS'!$D$10&amp;" - "&amp;'MPLH COMPS'!$E$10,
IF(AND(BH196="CONVENTIONAL",$BI196&gt;='MPLH COMPS'!$B$11,$BI196&lt;='MPLH COMPS'!$C$11),'MPLH COMPS'!$D$11&amp;" - "&amp;'MPLH COMPS'!$E$11,
IF(AND(BH196="CONVENTIONAL",$BI196&gt;='MPLH COMPS'!$B$12,$BI196&lt;='MPLH COMPS'!$C$12),'MPLH COMPS'!$D$12&amp;" - "&amp;'MPLH COMPS'!$E$12,
IF(AND(BH196="CONVENTIONAL",$BI196&gt;='MPLH COMPS'!$B$13,$BI196&lt;='MPLH COMPS'!$C$13),'MPLH COMPS'!$D$13&amp;" - "&amp;'MPLH COMPS'!$E$13,
IF(AND(BH196="CONVENIENCE",$BI196&gt;='MPLH COMPS'!$B$3,$BI196&lt;='MPLH COMPS'!$C$3),'MPLH COMPS'!$F$3&amp;" - "&amp;'MPLH COMPS'!$G$3,
IF(AND(BH196="CONVENIENCE",$BI196&gt;='MPLH COMPS'!$B$4,$BI196&lt;='MPLH COMPS'!$C$4),'MPLH COMPS'!$F$4&amp;" - "&amp;'MPLH COMPS'!$G$4,
IF(AND(BH196="CONVENIENCE",$BI196&gt;='MPLH COMPS'!$B$5,$BI196&lt;='MPLH COMPS'!$C$5),'MPLH COMPS'!$F$5&amp;" - "&amp;'MPLH COMPS'!$G$5,
IF(AND(BH196="CONVENIENCE",$BI196&gt;='MPLH COMPS'!$B$6,$BI196&lt;='MPLH COMPS'!$C$6),'MPLH COMPS'!$F$6&amp;" - "&amp;'MPLH COMPS'!$G$6,
IF(AND(BH196="CONVENIENCE",$BI196&gt;='MPLH COMPS'!$B$7,$BI196&lt;='MPLH COMPS'!$C$7),'MPLH COMPS'!$F$7&amp;" - "&amp;'MPLH COMPS'!$G$7,
IF(AND(BH196="CONVENIENCE",$BI196&gt;='MPLH COMPS'!$B$8,$BI196&lt;='MPLH COMPS'!$C$8),'MPLH COMPS'!$F$8&amp;" - "&amp;'MPLH COMPS'!$G$8,
IF(AND(BH196="CONVENIENCE",$BI196&gt;='MPLH COMPS'!$B$9,$BI196&lt;='MPLH COMPS'!$C$9),'MPLH COMPS'!$F$9&amp;" - "&amp;'MPLH COMPS'!$G$9,
IF(AND(BH196="CONVENIENCE",$BI196&gt;='MPLH COMPS'!$B$10,$BI196&lt;='MPLH COMPS'!$C$10),'MPLH COMPS'!$F$10&amp;" - "&amp;'MPLH COMPS'!$G$10,
IF(AND(BH196="CONVENIENCE",$BI196&gt;='MPLH COMPS'!$B$11,$BI196&lt;='MPLH COMPS'!$C$11),'MPLH COMPS'!$F$11&amp;" - "&amp;'MPLH COMPS'!$G$11,
IF(AND(BH196="CONVENIENCE",$BI196&gt;='MPLH COMPS'!$B$12,$BI196&lt;='MPLH COMPS'!$C$12),'MPLH COMPS'!$F$12&amp;" - "&amp;'MPLH COMPS'!$G$12,
IF(AND(BH196="CONVENIENCE",$BI196&gt;='MPLH COMPS'!$B$13,$BI196&lt;='MPLH COMPS'!$C$13),'MPLH COMPS'!$F$13&amp;" - "&amp;'MPLH COMPS'!$G$13,
""))))))))))))))))))))))</f>
        <v/>
      </c>
      <c r="BM196" s="31"/>
      <c r="BN196" s="113"/>
      <c r="BO196" s="115">
        <f t="shared" si="95"/>
        <v>0</v>
      </c>
      <c r="BP196" s="117">
        <f t="shared" si="96"/>
        <v>0</v>
      </c>
      <c r="BQ196" s="117">
        <f t="shared" si="97"/>
        <v>0</v>
      </c>
      <c r="BR196" s="116">
        <f t="shared" si="98"/>
        <v>0</v>
      </c>
      <c r="BS196" s="115">
        <f t="shared" si="99"/>
        <v>0</v>
      </c>
      <c r="BT196" s="117">
        <f t="shared" si="100"/>
        <v>0</v>
      </c>
      <c r="BU196" s="116">
        <f t="shared" si="101"/>
        <v>0</v>
      </c>
      <c r="BV196" s="115">
        <f t="shared" si="102"/>
        <v>0</v>
      </c>
      <c r="BW196" s="117">
        <f t="shared" si="103"/>
        <v>0</v>
      </c>
      <c r="BX196" s="116">
        <f t="shared" si="104"/>
        <v>0</v>
      </c>
      <c r="BY196" s="118">
        <f t="shared" si="108"/>
        <v>0</v>
      </c>
    </row>
    <row r="197" spans="1:77" ht="20.75" customHeight="1" x14ac:dyDescent="0.2">
      <c r="A197" s="74" t="s">
        <v>267</v>
      </c>
      <c r="B197" s="120" t="b">
        <v>0</v>
      </c>
      <c r="C197" s="75"/>
      <c r="D197" s="159">
        <f t="shared" si="105"/>
        <v>0</v>
      </c>
      <c r="E197" s="96"/>
      <c r="F197" s="76"/>
      <c r="G197" s="77"/>
      <c r="H197" s="77"/>
      <c r="I197" s="39">
        <f t="shared" si="106"/>
        <v>0</v>
      </c>
      <c r="J197" s="98">
        <f>IF($F197=0,0,IF($B197=FALSE,ROUND($F197/$I197,4),
IF(AND($B197=TRUE,C197=0,ROUND($F197/$I197,4)&gt;=0.4),MIN(1,ROUND(($F197/$I197)*'FEDERAL RATES (HIDDEN)'!$C$2,4)),
IF(AND($B197=TRUE,C197=0,ROUND($F197/$I197,4)&lt;0.4),ROUND($F197/$I197,4),
IF(ROUND((SUMIFS($F:$F,$B:$B,TRUE,$C:$C,$C197)/SUMIFS($I:$I,$B:$B,TRUE,$C:$C,$C197)),4)&gt;=0.4,
MIN(1,ROUND((SUMIFS($F:$F,$B:$B,TRUE,$C:$C,$C197)/SUMIFS($I:$I,$B:$B,TRUE,$C:$C,$C197))*'FEDERAL RATES (HIDDEN)'!$C$2,4)),
ROUND((SUMIFS($F:$F,$B:$B,TRUE,$C:$C,$C197)/SUMIFS($I:$I,$B:$B,TRUE,$C:$C,$C197)),4))))))</f>
        <v>0</v>
      </c>
      <c r="K197" s="89">
        <f t="shared" ref="K197:K203" si="111">IF(OR($G197=0,$B197=TRUE),0,ROUND($G197/$I197,4))</f>
        <v>0</v>
      </c>
      <c r="L197" s="99">
        <f t="shared" ref="L197:L203" si="112">IF($H197=0,0,
IF($B197=TRUE,1-$J197,
ROUND($H$4/$I197,4)))</f>
        <v>0</v>
      </c>
      <c r="M197" s="68">
        <v>1</v>
      </c>
      <c r="N197" s="87">
        <f t="shared" si="110"/>
        <v>0</v>
      </c>
      <c r="O197" s="68"/>
      <c r="P197" s="38">
        <f t="shared" ref="P197:P203" si="113">ROUND($J197*$N197*$O197,0)</f>
        <v>0</v>
      </c>
      <c r="Q197" s="38">
        <f t="shared" ref="Q197:Q203" si="114">ROUND($K197*$N197*$O197,0)</f>
        <v>0</v>
      </c>
      <c r="R197" s="38">
        <f t="shared" ref="R197:R203" si="115">ROUND($L197*$N197*$O197,0)</f>
        <v>0</v>
      </c>
      <c r="S197" s="87">
        <f t="shared" ref="S197:S203" si="116">SUM(P197:R197)</f>
        <v>0</v>
      </c>
      <c r="T197" s="69"/>
      <c r="U197" s="38">
        <f t="shared" ref="U197:U203" si="117">ROUND($J197*$N197*$T197,0)</f>
        <v>0</v>
      </c>
      <c r="V197" s="38">
        <f t="shared" ref="V197:V203" si="118">ROUND($K197*$N197*$T197,0)</f>
        <v>0</v>
      </c>
      <c r="W197" s="38">
        <f t="shared" ref="W197:W203" si="119">ROUND($L197*$N197*$T197,0)</f>
        <v>0</v>
      </c>
      <c r="X197" s="87">
        <f t="shared" ref="X197:X203" si="120">SUM(U197:W197)</f>
        <v>0</v>
      </c>
      <c r="Y197" s="69"/>
      <c r="Z197" s="38">
        <f t="shared" ref="Z197:Z203" si="121">ROUND($J197*$N197*$Y197,0)</f>
        <v>0</v>
      </c>
      <c r="AA197" s="38">
        <f t="shared" ref="AA197:AA203" si="122">ROUND($K197*$N197*$Y197,0)</f>
        <v>0</v>
      </c>
      <c r="AB197" s="38">
        <f t="shared" ref="AB197:AB203" si="123">ROUND($L197*$N197*$Y197,0)</f>
        <v>0</v>
      </c>
      <c r="AC197" s="87">
        <f t="shared" ref="AC197:AC203" si="124">SUM(Z197:AB197)</f>
        <v>0</v>
      </c>
      <c r="AD197" s="69"/>
      <c r="AE197" s="38">
        <f t="shared" ref="AE197:AE203" si="125">ROUND($J197*$N197*$AD197,0)</f>
        <v>0</v>
      </c>
      <c r="AF197" s="38">
        <f t="shared" ref="AF197:AF203" si="126">ROUND($K197*$N197*$AD197,0)</f>
        <v>0</v>
      </c>
      <c r="AG197" s="38">
        <f t="shared" ref="AG197:AG203" si="127">ROUND($L197*$N197*$AD197,0)</f>
        <v>0</v>
      </c>
      <c r="AH197" s="87">
        <f t="shared" ref="AH197:AH203" si="128">SUM(AE197:AG197)</f>
        <v>0</v>
      </c>
      <c r="AI197" s="69"/>
      <c r="AJ197" s="39">
        <f t="shared" ref="AJ197:AJ203" si="129">ROUND($N197*AI197,0)</f>
        <v>0</v>
      </c>
      <c r="AK197" s="106"/>
      <c r="AL197" s="91"/>
      <c r="AM197" s="107"/>
      <c r="AN197" s="106"/>
      <c r="AO197" s="91"/>
      <c r="AP197" s="107"/>
      <c r="AQ197" s="106"/>
      <c r="AR197" s="91"/>
      <c r="AS197" s="107"/>
      <c r="AT197" s="106"/>
      <c r="AU197" s="91"/>
      <c r="AV197" s="107"/>
      <c r="AW197" s="106"/>
      <c r="AX197" s="107"/>
      <c r="AY197" s="106"/>
      <c r="AZ197" s="107"/>
      <c r="BA197" s="108"/>
      <c r="BB197" s="106"/>
      <c r="BC197" s="91"/>
      <c r="BD197" s="91"/>
      <c r="BE197" s="91"/>
      <c r="BF197" s="107"/>
      <c r="BG197" s="70"/>
      <c r="BH197" s="61"/>
      <c r="BI197" s="38">
        <f xml:space="preserve">
(P197*(2/3))+
(X197*(1/3))+
(AC197)+
(AH197)+
((AJ197)/(AZ197+'FEDERAL RATES (HIDDEN)'!$C$20))</f>
        <v>0</v>
      </c>
      <c r="BJ197" s="65"/>
      <c r="BK197" s="63">
        <f t="shared" si="107"/>
        <v>0</v>
      </c>
      <c r="BL197" s="88" t="str">
        <f>IF(AND(BH197="CONVENTIONAL",$BI197&gt;='MPLH COMPS'!$B$3,$BI197&lt;='MPLH COMPS'!$C$3),'MPLH COMPS'!$D$3&amp;" - "&amp;'MPLH COMPS'!$E$3,
IF(AND(BH197="CONVENTIONAL",$BI197&gt;='MPLH COMPS'!$B$4,$BI197&lt;='MPLH COMPS'!$C$4),'MPLH COMPS'!$D$4&amp;" - "&amp;'MPLH COMPS'!$E$4,
IF(AND(BH197="CONVENTIONAL",$BI197&gt;='MPLH COMPS'!$B$5,$BI197&lt;='MPLH COMPS'!$C$5),'MPLH COMPS'!$D$5&amp;" - "&amp;'MPLH COMPS'!$E$5,
IF(AND(BH197="CONVENTIONAL",$BI197&gt;='MPLH COMPS'!$B$6,$BI197&lt;='MPLH COMPS'!$C$6),'MPLH COMPS'!$D$6&amp;" - "&amp;'MPLH COMPS'!$E$6,
IF(AND(BH197="CONVENTIONAL",$BI197&gt;='MPLH COMPS'!$B$7,$BI197&lt;='MPLH COMPS'!$C$7),'MPLH COMPS'!$D$7&amp;" - "&amp;'MPLH COMPS'!$E$7,
IF(AND(BH197="CONVENTIONAL",$BI197&gt;='MPLH COMPS'!$B$8,$BI197&lt;='MPLH COMPS'!$C$8),'MPLH COMPS'!$D$8&amp;" - "&amp;'MPLH COMPS'!$E$8,
IF(AND(BH197="CONVENTIONAL",$BI197&gt;='MPLH COMPS'!$B$9,$BI197&lt;='MPLH COMPS'!$C$9),'MPLH COMPS'!$D$9&amp;" - "&amp;'MPLH COMPS'!$E$9,
IF(AND(BH197="CONVENTIONAL",$BI197&gt;='MPLH COMPS'!$B$10,$BI197&lt;='MPLH COMPS'!$C$10),'MPLH COMPS'!$D$10&amp;" - "&amp;'MPLH COMPS'!$E$10,
IF(AND(BH197="CONVENTIONAL",$BI197&gt;='MPLH COMPS'!$B$11,$BI197&lt;='MPLH COMPS'!$C$11),'MPLH COMPS'!$D$11&amp;" - "&amp;'MPLH COMPS'!$E$11,
IF(AND(BH197="CONVENTIONAL",$BI197&gt;='MPLH COMPS'!$B$12,$BI197&lt;='MPLH COMPS'!$C$12),'MPLH COMPS'!$D$12&amp;" - "&amp;'MPLH COMPS'!$E$12,
IF(AND(BH197="CONVENTIONAL",$BI197&gt;='MPLH COMPS'!$B$13,$BI197&lt;='MPLH COMPS'!$C$13),'MPLH COMPS'!$D$13&amp;" - "&amp;'MPLH COMPS'!$E$13,
IF(AND(BH197="CONVENIENCE",$BI197&gt;='MPLH COMPS'!$B$3,$BI197&lt;='MPLH COMPS'!$C$3),'MPLH COMPS'!$F$3&amp;" - "&amp;'MPLH COMPS'!$G$3,
IF(AND(BH197="CONVENIENCE",$BI197&gt;='MPLH COMPS'!$B$4,$BI197&lt;='MPLH COMPS'!$C$4),'MPLH COMPS'!$F$4&amp;" - "&amp;'MPLH COMPS'!$G$4,
IF(AND(BH197="CONVENIENCE",$BI197&gt;='MPLH COMPS'!$B$5,$BI197&lt;='MPLH COMPS'!$C$5),'MPLH COMPS'!$F$5&amp;" - "&amp;'MPLH COMPS'!$G$5,
IF(AND(BH197="CONVENIENCE",$BI197&gt;='MPLH COMPS'!$B$6,$BI197&lt;='MPLH COMPS'!$C$6),'MPLH COMPS'!$F$6&amp;" - "&amp;'MPLH COMPS'!$G$6,
IF(AND(BH197="CONVENIENCE",$BI197&gt;='MPLH COMPS'!$B$7,$BI197&lt;='MPLH COMPS'!$C$7),'MPLH COMPS'!$F$7&amp;" - "&amp;'MPLH COMPS'!$G$7,
IF(AND(BH197="CONVENIENCE",$BI197&gt;='MPLH COMPS'!$B$8,$BI197&lt;='MPLH COMPS'!$C$8),'MPLH COMPS'!$F$8&amp;" - "&amp;'MPLH COMPS'!$G$8,
IF(AND(BH197="CONVENIENCE",$BI197&gt;='MPLH COMPS'!$B$9,$BI197&lt;='MPLH COMPS'!$C$9),'MPLH COMPS'!$F$9&amp;" - "&amp;'MPLH COMPS'!$G$9,
IF(AND(BH197="CONVENIENCE",$BI197&gt;='MPLH COMPS'!$B$10,$BI197&lt;='MPLH COMPS'!$C$10),'MPLH COMPS'!$F$10&amp;" - "&amp;'MPLH COMPS'!$G$10,
IF(AND(BH197="CONVENIENCE",$BI197&gt;='MPLH COMPS'!$B$11,$BI197&lt;='MPLH COMPS'!$C$11),'MPLH COMPS'!$F$11&amp;" - "&amp;'MPLH COMPS'!$G$11,
IF(AND(BH197="CONVENIENCE",$BI197&gt;='MPLH COMPS'!$B$12,$BI197&lt;='MPLH COMPS'!$C$12),'MPLH COMPS'!$F$12&amp;" - "&amp;'MPLH COMPS'!$G$12,
IF(AND(BH197="CONVENIENCE",$BI197&gt;='MPLH COMPS'!$B$13,$BI197&lt;='MPLH COMPS'!$C$13),'MPLH COMPS'!$F$13&amp;" - "&amp;'MPLH COMPS'!$G$13,
""))))))))))))))))))))))</f>
        <v/>
      </c>
      <c r="BM197" s="31"/>
      <c r="BN197" s="113"/>
      <c r="BO197" s="115">
        <f t="shared" ref="BO197:BO203" si="130">(($P197*$AK197)+($Q197*$AL197)+($R197*$AM197))*$E197</f>
        <v>0</v>
      </c>
      <c r="BP197" s="117">
        <f t="shared" ref="BP197:BP203" si="131">(($U197*$AN197)+($V197*$AO197)+($W197*$AP197))*$E197</f>
        <v>0</v>
      </c>
      <c r="BQ197" s="117">
        <f t="shared" ref="BQ197:BQ203" si="132">(($Z197*$AQ197)+($AA197*$AR197)+($AB197*$AS197))*$E197</f>
        <v>0</v>
      </c>
      <c r="BR197" s="116">
        <f t="shared" ref="BR197:BR203" si="133">(($AE197*$AT197)+($AF197*$AU197)+($AG197*$AV197))*$E197</f>
        <v>0</v>
      </c>
      <c r="BS197" s="115">
        <f t="shared" ref="BS197:BS203" si="134">IF($B197=FALSE,(($Q197*$AW197)+($R197*$AX197))*$E197,0)</f>
        <v>0</v>
      </c>
      <c r="BT197" s="117">
        <f t="shared" ref="BT197:BT203" si="135">IF($B197=FALSE,(($AA197*$AY197)+($AB197*$AZ197))*$E197,0)</f>
        <v>0</v>
      </c>
      <c r="BU197" s="116">
        <f t="shared" ref="BU197:BU203" si="136">AJ197*BA197*$E197</f>
        <v>0</v>
      </c>
      <c r="BV197" s="115">
        <f t="shared" ref="BV197:BV203" si="137">($S197*(1+$BG197)*$BB197*$E197)+
($X197*(1+$BG197)*$BC197*$E197)+
($AC197*(1+$BG197)*$BD197*$E197)+
($AH197*(1+$BG197)*$BE197*$E197)+
($AJ197*(1+$BG197)*$BF197*$E197)</f>
        <v>0</v>
      </c>
      <c r="BW197" s="117">
        <f t="shared" ref="BW197:BW203" si="138">(($BJ197*$BM197)+($BJ197*$BM197*$BN197))*$E197</f>
        <v>0</v>
      </c>
      <c r="BX197" s="116">
        <f t="shared" si="104"/>
        <v>0</v>
      </c>
      <c r="BY197" s="118">
        <f t="shared" si="108"/>
        <v>0</v>
      </c>
    </row>
    <row r="198" spans="1:77" ht="20.75" customHeight="1" x14ac:dyDescent="0.2">
      <c r="A198" s="74" t="s">
        <v>268</v>
      </c>
      <c r="B198" s="120" t="b">
        <v>0</v>
      </c>
      <c r="C198" s="75"/>
      <c r="D198" s="159">
        <f t="shared" si="105"/>
        <v>0</v>
      </c>
      <c r="E198" s="96"/>
      <c r="F198" s="76"/>
      <c r="G198" s="77"/>
      <c r="H198" s="77"/>
      <c r="I198" s="39">
        <f t="shared" si="106"/>
        <v>0</v>
      </c>
      <c r="J198" s="98">
        <f>IF($F198=0,0,IF($B198=FALSE,ROUND($F198/$I198,4),
IF(AND($B198=TRUE,C198=0,ROUND($F198/$I198,4)&gt;=0.4),MIN(1,ROUND(($F198/$I198)*'FEDERAL RATES (HIDDEN)'!$C$2,4)),
IF(AND($B198=TRUE,C198=0,ROUND($F198/$I198,4)&lt;0.4),ROUND($F198/$I198,4),
IF(ROUND((SUMIFS($F:$F,$B:$B,TRUE,$C:$C,$C198)/SUMIFS($I:$I,$B:$B,TRUE,$C:$C,$C198)),4)&gt;=0.4,
MIN(1,ROUND((SUMIFS($F:$F,$B:$B,TRUE,$C:$C,$C198)/SUMIFS($I:$I,$B:$B,TRUE,$C:$C,$C198))*'FEDERAL RATES (HIDDEN)'!$C$2,4)),
ROUND((SUMIFS($F:$F,$B:$B,TRUE,$C:$C,$C198)/SUMIFS($I:$I,$B:$B,TRUE,$C:$C,$C198)),4))))))</f>
        <v>0</v>
      </c>
      <c r="K198" s="89">
        <f t="shared" si="111"/>
        <v>0</v>
      </c>
      <c r="L198" s="99">
        <f t="shared" si="112"/>
        <v>0</v>
      </c>
      <c r="M198" s="68">
        <v>1</v>
      </c>
      <c r="N198" s="87">
        <f t="shared" si="110"/>
        <v>0</v>
      </c>
      <c r="O198" s="68"/>
      <c r="P198" s="38">
        <f t="shared" si="113"/>
        <v>0</v>
      </c>
      <c r="Q198" s="38">
        <f t="shared" si="114"/>
        <v>0</v>
      </c>
      <c r="R198" s="38">
        <f t="shared" si="115"/>
        <v>0</v>
      </c>
      <c r="S198" s="87">
        <f t="shared" si="116"/>
        <v>0</v>
      </c>
      <c r="T198" s="69"/>
      <c r="U198" s="38">
        <f t="shared" si="117"/>
        <v>0</v>
      </c>
      <c r="V198" s="38">
        <f t="shared" si="118"/>
        <v>0</v>
      </c>
      <c r="W198" s="38">
        <f t="shared" si="119"/>
        <v>0</v>
      </c>
      <c r="X198" s="87">
        <f t="shared" si="120"/>
        <v>0</v>
      </c>
      <c r="Y198" s="69"/>
      <c r="Z198" s="38">
        <f t="shared" si="121"/>
        <v>0</v>
      </c>
      <c r="AA198" s="38">
        <f t="shared" si="122"/>
        <v>0</v>
      </c>
      <c r="AB198" s="38">
        <f t="shared" si="123"/>
        <v>0</v>
      </c>
      <c r="AC198" s="87">
        <f t="shared" si="124"/>
        <v>0</v>
      </c>
      <c r="AD198" s="69"/>
      <c r="AE198" s="38">
        <f t="shared" si="125"/>
        <v>0</v>
      </c>
      <c r="AF198" s="38">
        <f t="shared" si="126"/>
        <v>0</v>
      </c>
      <c r="AG198" s="38">
        <f t="shared" si="127"/>
        <v>0</v>
      </c>
      <c r="AH198" s="87">
        <f t="shared" si="128"/>
        <v>0</v>
      </c>
      <c r="AI198" s="69"/>
      <c r="AJ198" s="39">
        <f t="shared" si="129"/>
        <v>0</v>
      </c>
      <c r="AK198" s="106"/>
      <c r="AL198" s="91"/>
      <c r="AM198" s="107"/>
      <c r="AN198" s="106"/>
      <c r="AO198" s="91"/>
      <c r="AP198" s="107"/>
      <c r="AQ198" s="106"/>
      <c r="AR198" s="91"/>
      <c r="AS198" s="107"/>
      <c r="AT198" s="106"/>
      <c r="AU198" s="91"/>
      <c r="AV198" s="107"/>
      <c r="AW198" s="106"/>
      <c r="AX198" s="107"/>
      <c r="AY198" s="106"/>
      <c r="AZ198" s="107"/>
      <c r="BA198" s="108"/>
      <c r="BB198" s="106"/>
      <c r="BC198" s="91"/>
      <c r="BD198" s="91"/>
      <c r="BE198" s="91"/>
      <c r="BF198" s="107"/>
      <c r="BG198" s="70"/>
      <c r="BH198" s="61"/>
      <c r="BI198" s="38">
        <f xml:space="preserve">
(P198*(2/3))+
(X198*(1/3))+
(AC198)+
(AH198)+
((AJ198)/(AZ198+'FEDERAL RATES (HIDDEN)'!$C$20))</f>
        <v>0</v>
      </c>
      <c r="BJ198" s="65"/>
      <c r="BK198" s="63">
        <f t="shared" si="107"/>
        <v>0</v>
      </c>
      <c r="BL198" s="88" t="str">
        <f>IF(AND(BH198="CONVENTIONAL",$BI198&gt;='MPLH COMPS'!$B$3,$BI198&lt;='MPLH COMPS'!$C$3),'MPLH COMPS'!$D$3&amp;" - "&amp;'MPLH COMPS'!$E$3,
IF(AND(BH198="CONVENTIONAL",$BI198&gt;='MPLH COMPS'!$B$4,$BI198&lt;='MPLH COMPS'!$C$4),'MPLH COMPS'!$D$4&amp;" - "&amp;'MPLH COMPS'!$E$4,
IF(AND(BH198="CONVENTIONAL",$BI198&gt;='MPLH COMPS'!$B$5,$BI198&lt;='MPLH COMPS'!$C$5),'MPLH COMPS'!$D$5&amp;" - "&amp;'MPLH COMPS'!$E$5,
IF(AND(BH198="CONVENTIONAL",$BI198&gt;='MPLH COMPS'!$B$6,$BI198&lt;='MPLH COMPS'!$C$6),'MPLH COMPS'!$D$6&amp;" - "&amp;'MPLH COMPS'!$E$6,
IF(AND(BH198="CONVENTIONAL",$BI198&gt;='MPLH COMPS'!$B$7,$BI198&lt;='MPLH COMPS'!$C$7),'MPLH COMPS'!$D$7&amp;" - "&amp;'MPLH COMPS'!$E$7,
IF(AND(BH198="CONVENTIONAL",$BI198&gt;='MPLH COMPS'!$B$8,$BI198&lt;='MPLH COMPS'!$C$8),'MPLH COMPS'!$D$8&amp;" - "&amp;'MPLH COMPS'!$E$8,
IF(AND(BH198="CONVENTIONAL",$BI198&gt;='MPLH COMPS'!$B$9,$BI198&lt;='MPLH COMPS'!$C$9),'MPLH COMPS'!$D$9&amp;" - "&amp;'MPLH COMPS'!$E$9,
IF(AND(BH198="CONVENTIONAL",$BI198&gt;='MPLH COMPS'!$B$10,$BI198&lt;='MPLH COMPS'!$C$10),'MPLH COMPS'!$D$10&amp;" - "&amp;'MPLH COMPS'!$E$10,
IF(AND(BH198="CONVENTIONAL",$BI198&gt;='MPLH COMPS'!$B$11,$BI198&lt;='MPLH COMPS'!$C$11),'MPLH COMPS'!$D$11&amp;" - "&amp;'MPLH COMPS'!$E$11,
IF(AND(BH198="CONVENTIONAL",$BI198&gt;='MPLH COMPS'!$B$12,$BI198&lt;='MPLH COMPS'!$C$12),'MPLH COMPS'!$D$12&amp;" - "&amp;'MPLH COMPS'!$E$12,
IF(AND(BH198="CONVENTIONAL",$BI198&gt;='MPLH COMPS'!$B$13,$BI198&lt;='MPLH COMPS'!$C$13),'MPLH COMPS'!$D$13&amp;" - "&amp;'MPLH COMPS'!$E$13,
IF(AND(BH198="CONVENIENCE",$BI198&gt;='MPLH COMPS'!$B$3,$BI198&lt;='MPLH COMPS'!$C$3),'MPLH COMPS'!$F$3&amp;" - "&amp;'MPLH COMPS'!$G$3,
IF(AND(BH198="CONVENIENCE",$BI198&gt;='MPLH COMPS'!$B$4,$BI198&lt;='MPLH COMPS'!$C$4),'MPLH COMPS'!$F$4&amp;" - "&amp;'MPLH COMPS'!$G$4,
IF(AND(BH198="CONVENIENCE",$BI198&gt;='MPLH COMPS'!$B$5,$BI198&lt;='MPLH COMPS'!$C$5),'MPLH COMPS'!$F$5&amp;" - "&amp;'MPLH COMPS'!$G$5,
IF(AND(BH198="CONVENIENCE",$BI198&gt;='MPLH COMPS'!$B$6,$BI198&lt;='MPLH COMPS'!$C$6),'MPLH COMPS'!$F$6&amp;" - "&amp;'MPLH COMPS'!$G$6,
IF(AND(BH198="CONVENIENCE",$BI198&gt;='MPLH COMPS'!$B$7,$BI198&lt;='MPLH COMPS'!$C$7),'MPLH COMPS'!$F$7&amp;" - "&amp;'MPLH COMPS'!$G$7,
IF(AND(BH198="CONVENIENCE",$BI198&gt;='MPLH COMPS'!$B$8,$BI198&lt;='MPLH COMPS'!$C$8),'MPLH COMPS'!$F$8&amp;" - "&amp;'MPLH COMPS'!$G$8,
IF(AND(BH198="CONVENIENCE",$BI198&gt;='MPLH COMPS'!$B$9,$BI198&lt;='MPLH COMPS'!$C$9),'MPLH COMPS'!$F$9&amp;" - "&amp;'MPLH COMPS'!$G$9,
IF(AND(BH198="CONVENIENCE",$BI198&gt;='MPLH COMPS'!$B$10,$BI198&lt;='MPLH COMPS'!$C$10),'MPLH COMPS'!$F$10&amp;" - "&amp;'MPLH COMPS'!$G$10,
IF(AND(BH198="CONVENIENCE",$BI198&gt;='MPLH COMPS'!$B$11,$BI198&lt;='MPLH COMPS'!$C$11),'MPLH COMPS'!$F$11&amp;" - "&amp;'MPLH COMPS'!$G$11,
IF(AND(BH198="CONVENIENCE",$BI198&gt;='MPLH COMPS'!$B$12,$BI198&lt;='MPLH COMPS'!$C$12),'MPLH COMPS'!$F$12&amp;" - "&amp;'MPLH COMPS'!$G$12,
IF(AND(BH198="CONVENIENCE",$BI198&gt;='MPLH COMPS'!$B$13,$BI198&lt;='MPLH COMPS'!$C$13),'MPLH COMPS'!$F$13&amp;" - "&amp;'MPLH COMPS'!$G$13,
""))))))))))))))))))))))</f>
        <v/>
      </c>
      <c r="BM198" s="31"/>
      <c r="BN198" s="113"/>
      <c r="BO198" s="115">
        <f t="shared" si="130"/>
        <v>0</v>
      </c>
      <c r="BP198" s="117">
        <f t="shared" si="131"/>
        <v>0</v>
      </c>
      <c r="BQ198" s="117">
        <f t="shared" si="132"/>
        <v>0</v>
      </c>
      <c r="BR198" s="116">
        <f t="shared" si="133"/>
        <v>0</v>
      </c>
      <c r="BS198" s="115">
        <f t="shared" si="134"/>
        <v>0</v>
      </c>
      <c r="BT198" s="117">
        <f t="shared" si="135"/>
        <v>0</v>
      </c>
      <c r="BU198" s="116">
        <f t="shared" si="136"/>
        <v>0</v>
      </c>
      <c r="BV198" s="115">
        <f t="shared" si="137"/>
        <v>0</v>
      </c>
      <c r="BW198" s="117">
        <f t="shared" si="138"/>
        <v>0</v>
      </c>
      <c r="BX198" s="116">
        <f t="shared" si="104"/>
        <v>0</v>
      </c>
      <c r="BY198" s="118">
        <f t="shared" si="108"/>
        <v>0</v>
      </c>
    </row>
    <row r="199" spans="1:77" ht="20.75" customHeight="1" x14ac:dyDescent="0.2">
      <c r="A199" s="74" t="s">
        <v>269</v>
      </c>
      <c r="B199" s="120" t="b">
        <v>0</v>
      </c>
      <c r="C199" s="75"/>
      <c r="D199" s="159">
        <f t="shared" si="105"/>
        <v>0</v>
      </c>
      <c r="E199" s="96"/>
      <c r="F199" s="76"/>
      <c r="G199" s="77"/>
      <c r="H199" s="77"/>
      <c r="I199" s="39">
        <f t="shared" si="106"/>
        <v>0</v>
      </c>
      <c r="J199" s="98">
        <f>IF($F199=0,0,IF($B199=FALSE,ROUND($F199/$I199,4),
IF(AND($B199=TRUE,C199=0,ROUND($F199/$I199,4)&gt;=0.4),MIN(1,ROUND(($F199/$I199)*'FEDERAL RATES (HIDDEN)'!$C$2,4)),
IF(AND($B199=TRUE,C199=0,ROUND($F199/$I199,4)&lt;0.4),ROUND($F199/$I199,4),
IF(ROUND((SUMIFS($F:$F,$B:$B,TRUE,$C:$C,$C199)/SUMIFS($I:$I,$B:$B,TRUE,$C:$C,$C199)),4)&gt;=0.4,
MIN(1,ROUND((SUMIFS($F:$F,$B:$B,TRUE,$C:$C,$C199)/SUMIFS($I:$I,$B:$B,TRUE,$C:$C,$C199))*'FEDERAL RATES (HIDDEN)'!$C$2,4)),
ROUND((SUMIFS($F:$F,$B:$B,TRUE,$C:$C,$C199)/SUMIFS($I:$I,$B:$B,TRUE,$C:$C,$C199)),4))))))</f>
        <v>0</v>
      </c>
      <c r="K199" s="89">
        <f t="shared" si="111"/>
        <v>0</v>
      </c>
      <c r="L199" s="99">
        <f t="shared" si="112"/>
        <v>0</v>
      </c>
      <c r="M199" s="68">
        <v>1</v>
      </c>
      <c r="N199" s="87">
        <f t="shared" si="110"/>
        <v>0</v>
      </c>
      <c r="O199" s="68"/>
      <c r="P199" s="38">
        <f t="shared" si="113"/>
        <v>0</v>
      </c>
      <c r="Q199" s="38">
        <f t="shared" si="114"/>
        <v>0</v>
      </c>
      <c r="R199" s="38">
        <f t="shared" si="115"/>
        <v>0</v>
      </c>
      <c r="S199" s="87">
        <f t="shared" si="116"/>
        <v>0</v>
      </c>
      <c r="T199" s="69"/>
      <c r="U199" s="38">
        <f t="shared" si="117"/>
        <v>0</v>
      </c>
      <c r="V199" s="38">
        <f t="shared" si="118"/>
        <v>0</v>
      </c>
      <c r="W199" s="38">
        <f t="shared" si="119"/>
        <v>0</v>
      </c>
      <c r="X199" s="87">
        <f t="shared" si="120"/>
        <v>0</v>
      </c>
      <c r="Y199" s="69"/>
      <c r="Z199" s="38">
        <f t="shared" si="121"/>
        <v>0</v>
      </c>
      <c r="AA199" s="38">
        <f t="shared" si="122"/>
        <v>0</v>
      </c>
      <c r="AB199" s="38">
        <f t="shared" si="123"/>
        <v>0</v>
      </c>
      <c r="AC199" s="87">
        <f t="shared" si="124"/>
        <v>0</v>
      </c>
      <c r="AD199" s="69"/>
      <c r="AE199" s="38">
        <f t="shared" si="125"/>
        <v>0</v>
      </c>
      <c r="AF199" s="38">
        <f t="shared" si="126"/>
        <v>0</v>
      </c>
      <c r="AG199" s="38">
        <f t="shared" si="127"/>
        <v>0</v>
      </c>
      <c r="AH199" s="87">
        <f t="shared" si="128"/>
        <v>0</v>
      </c>
      <c r="AI199" s="69"/>
      <c r="AJ199" s="39">
        <f t="shared" si="129"/>
        <v>0</v>
      </c>
      <c r="AK199" s="106"/>
      <c r="AL199" s="91"/>
      <c r="AM199" s="107"/>
      <c r="AN199" s="106"/>
      <c r="AO199" s="91"/>
      <c r="AP199" s="107"/>
      <c r="AQ199" s="106"/>
      <c r="AR199" s="91"/>
      <c r="AS199" s="107"/>
      <c r="AT199" s="106"/>
      <c r="AU199" s="91"/>
      <c r="AV199" s="107"/>
      <c r="AW199" s="106"/>
      <c r="AX199" s="107"/>
      <c r="AY199" s="106"/>
      <c r="AZ199" s="107"/>
      <c r="BA199" s="108"/>
      <c r="BB199" s="106"/>
      <c r="BC199" s="91"/>
      <c r="BD199" s="91"/>
      <c r="BE199" s="91"/>
      <c r="BF199" s="107"/>
      <c r="BG199" s="70"/>
      <c r="BH199" s="61"/>
      <c r="BI199" s="38">
        <f xml:space="preserve">
(P199*(2/3))+
(X199*(1/3))+
(AC199)+
(AH199)+
((AJ199)/(AZ199+'FEDERAL RATES (HIDDEN)'!$C$20))</f>
        <v>0</v>
      </c>
      <c r="BJ199" s="65"/>
      <c r="BK199" s="63">
        <f t="shared" si="107"/>
        <v>0</v>
      </c>
      <c r="BL199" s="88" t="str">
        <f>IF(AND(BH199="CONVENTIONAL",$BI199&gt;='MPLH COMPS'!$B$3,$BI199&lt;='MPLH COMPS'!$C$3),'MPLH COMPS'!$D$3&amp;" - "&amp;'MPLH COMPS'!$E$3,
IF(AND(BH199="CONVENTIONAL",$BI199&gt;='MPLH COMPS'!$B$4,$BI199&lt;='MPLH COMPS'!$C$4),'MPLH COMPS'!$D$4&amp;" - "&amp;'MPLH COMPS'!$E$4,
IF(AND(BH199="CONVENTIONAL",$BI199&gt;='MPLH COMPS'!$B$5,$BI199&lt;='MPLH COMPS'!$C$5),'MPLH COMPS'!$D$5&amp;" - "&amp;'MPLH COMPS'!$E$5,
IF(AND(BH199="CONVENTIONAL",$BI199&gt;='MPLH COMPS'!$B$6,$BI199&lt;='MPLH COMPS'!$C$6),'MPLH COMPS'!$D$6&amp;" - "&amp;'MPLH COMPS'!$E$6,
IF(AND(BH199="CONVENTIONAL",$BI199&gt;='MPLH COMPS'!$B$7,$BI199&lt;='MPLH COMPS'!$C$7),'MPLH COMPS'!$D$7&amp;" - "&amp;'MPLH COMPS'!$E$7,
IF(AND(BH199="CONVENTIONAL",$BI199&gt;='MPLH COMPS'!$B$8,$BI199&lt;='MPLH COMPS'!$C$8),'MPLH COMPS'!$D$8&amp;" - "&amp;'MPLH COMPS'!$E$8,
IF(AND(BH199="CONVENTIONAL",$BI199&gt;='MPLH COMPS'!$B$9,$BI199&lt;='MPLH COMPS'!$C$9),'MPLH COMPS'!$D$9&amp;" - "&amp;'MPLH COMPS'!$E$9,
IF(AND(BH199="CONVENTIONAL",$BI199&gt;='MPLH COMPS'!$B$10,$BI199&lt;='MPLH COMPS'!$C$10),'MPLH COMPS'!$D$10&amp;" - "&amp;'MPLH COMPS'!$E$10,
IF(AND(BH199="CONVENTIONAL",$BI199&gt;='MPLH COMPS'!$B$11,$BI199&lt;='MPLH COMPS'!$C$11),'MPLH COMPS'!$D$11&amp;" - "&amp;'MPLH COMPS'!$E$11,
IF(AND(BH199="CONVENTIONAL",$BI199&gt;='MPLH COMPS'!$B$12,$BI199&lt;='MPLH COMPS'!$C$12),'MPLH COMPS'!$D$12&amp;" - "&amp;'MPLH COMPS'!$E$12,
IF(AND(BH199="CONVENTIONAL",$BI199&gt;='MPLH COMPS'!$B$13,$BI199&lt;='MPLH COMPS'!$C$13),'MPLH COMPS'!$D$13&amp;" - "&amp;'MPLH COMPS'!$E$13,
IF(AND(BH199="CONVENIENCE",$BI199&gt;='MPLH COMPS'!$B$3,$BI199&lt;='MPLH COMPS'!$C$3),'MPLH COMPS'!$F$3&amp;" - "&amp;'MPLH COMPS'!$G$3,
IF(AND(BH199="CONVENIENCE",$BI199&gt;='MPLH COMPS'!$B$4,$BI199&lt;='MPLH COMPS'!$C$4),'MPLH COMPS'!$F$4&amp;" - "&amp;'MPLH COMPS'!$G$4,
IF(AND(BH199="CONVENIENCE",$BI199&gt;='MPLH COMPS'!$B$5,$BI199&lt;='MPLH COMPS'!$C$5),'MPLH COMPS'!$F$5&amp;" - "&amp;'MPLH COMPS'!$G$5,
IF(AND(BH199="CONVENIENCE",$BI199&gt;='MPLH COMPS'!$B$6,$BI199&lt;='MPLH COMPS'!$C$6),'MPLH COMPS'!$F$6&amp;" - "&amp;'MPLH COMPS'!$G$6,
IF(AND(BH199="CONVENIENCE",$BI199&gt;='MPLH COMPS'!$B$7,$BI199&lt;='MPLH COMPS'!$C$7),'MPLH COMPS'!$F$7&amp;" - "&amp;'MPLH COMPS'!$G$7,
IF(AND(BH199="CONVENIENCE",$BI199&gt;='MPLH COMPS'!$B$8,$BI199&lt;='MPLH COMPS'!$C$8),'MPLH COMPS'!$F$8&amp;" - "&amp;'MPLH COMPS'!$G$8,
IF(AND(BH199="CONVENIENCE",$BI199&gt;='MPLH COMPS'!$B$9,$BI199&lt;='MPLH COMPS'!$C$9),'MPLH COMPS'!$F$9&amp;" - "&amp;'MPLH COMPS'!$G$9,
IF(AND(BH199="CONVENIENCE",$BI199&gt;='MPLH COMPS'!$B$10,$BI199&lt;='MPLH COMPS'!$C$10),'MPLH COMPS'!$F$10&amp;" - "&amp;'MPLH COMPS'!$G$10,
IF(AND(BH199="CONVENIENCE",$BI199&gt;='MPLH COMPS'!$B$11,$BI199&lt;='MPLH COMPS'!$C$11),'MPLH COMPS'!$F$11&amp;" - "&amp;'MPLH COMPS'!$G$11,
IF(AND(BH199="CONVENIENCE",$BI199&gt;='MPLH COMPS'!$B$12,$BI199&lt;='MPLH COMPS'!$C$12),'MPLH COMPS'!$F$12&amp;" - "&amp;'MPLH COMPS'!$G$12,
IF(AND(BH199="CONVENIENCE",$BI199&gt;='MPLH COMPS'!$B$13,$BI199&lt;='MPLH COMPS'!$C$13),'MPLH COMPS'!$F$13&amp;" - "&amp;'MPLH COMPS'!$G$13,
""))))))))))))))))))))))</f>
        <v/>
      </c>
      <c r="BM199" s="31"/>
      <c r="BN199" s="113"/>
      <c r="BO199" s="115">
        <f t="shared" si="130"/>
        <v>0</v>
      </c>
      <c r="BP199" s="117">
        <f t="shared" si="131"/>
        <v>0</v>
      </c>
      <c r="BQ199" s="117">
        <f t="shared" si="132"/>
        <v>0</v>
      </c>
      <c r="BR199" s="116">
        <f t="shared" si="133"/>
        <v>0</v>
      </c>
      <c r="BS199" s="115">
        <f t="shared" si="134"/>
        <v>0</v>
      </c>
      <c r="BT199" s="117">
        <f t="shared" si="135"/>
        <v>0</v>
      </c>
      <c r="BU199" s="116">
        <f t="shared" si="136"/>
        <v>0</v>
      </c>
      <c r="BV199" s="115">
        <f t="shared" si="137"/>
        <v>0</v>
      </c>
      <c r="BW199" s="117">
        <f t="shared" si="138"/>
        <v>0</v>
      </c>
      <c r="BX199" s="116">
        <f t="shared" si="104"/>
        <v>0</v>
      </c>
      <c r="BY199" s="118">
        <f t="shared" si="108"/>
        <v>0</v>
      </c>
    </row>
    <row r="200" spans="1:77" ht="20.75" customHeight="1" x14ac:dyDescent="0.2">
      <c r="A200" s="74" t="s">
        <v>270</v>
      </c>
      <c r="B200" s="120" t="b">
        <v>0</v>
      </c>
      <c r="C200" s="75"/>
      <c r="D200" s="159">
        <f t="shared" si="105"/>
        <v>0</v>
      </c>
      <c r="E200" s="96"/>
      <c r="F200" s="76"/>
      <c r="G200" s="77"/>
      <c r="H200" s="77"/>
      <c r="I200" s="39">
        <f t="shared" si="106"/>
        <v>0</v>
      </c>
      <c r="J200" s="98">
        <f>IF($F200=0,0,IF($B200=FALSE,ROUND($F200/$I200,4),
IF(AND($B200=TRUE,C200=0,ROUND($F200/$I200,4)&gt;=0.4),MIN(1,ROUND(($F200/$I200)*'FEDERAL RATES (HIDDEN)'!$C$2,4)),
IF(AND($B200=TRUE,C200=0,ROUND($F200/$I200,4)&lt;0.4),ROUND($F200/$I200,4),
IF(ROUND((SUMIFS($F:$F,$B:$B,TRUE,$C:$C,$C200)/SUMIFS($I:$I,$B:$B,TRUE,$C:$C,$C200)),4)&gt;=0.4,
MIN(1,ROUND((SUMIFS($F:$F,$B:$B,TRUE,$C:$C,$C200)/SUMIFS($I:$I,$B:$B,TRUE,$C:$C,$C200))*'FEDERAL RATES (HIDDEN)'!$C$2,4)),
ROUND((SUMIFS($F:$F,$B:$B,TRUE,$C:$C,$C200)/SUMIFS($I:$I,$B:$B,TRUE,$C:$C,$C200)),4))))))</f>
        <v>0</v>
      </c>
      <c r="K200" s="89">
        <f t="shared" si="111"/>
        <v>0</v>
      </c>
      <c r="L200" s="99">
        <f t="shared" si="112"/>
        <v>0</v>
      </c>
      <c r="M200" s="68">
        <v>1</v>
      </c>
      <c r="N200" s="87">
        <f t="shared" si="110"/>
        <v>0</v>
      </c>
      <c r="O200" s="68"/>
      <c r="P200" s="38">
        <f t="shared" si="113"/>
        <v>0</v>
      </c>
      <c r="Q200" s="38">
        <f t="shared" si="114"/>
        <v>0</v>
      </c>
      <c r="R200" s="38">
        <f t="shared" si="115"/>
        <v>0</v>
      </c>
      <c r="S200" s="87">
        <f t="shared" si="116"/>
        <v>0</v>
      </c>
      <c r="T200" s="69"/>
      <c r="U200" s="38">
        <f t="shared" si="117"/>
        <v>0</v>
      </c>
      <c r="V200" s="38">
        <f t="shared" si="118"/>
        <v>0</v>
      </c>
      <c r="W200" s="38">
        <f t="shared" si="119"/>
        <v>0</v>
      </c>
      <c r="X200" s="87">
        <f t="shared" si="120"/>
        <v>0</v>
      </c>
      <c r="Y200" s="69"/>
      <c r="Z200" s="38">
        <f t="shared" si="121"/>
        <v>0</v>
      </c>
      <c r="AA200" s="38">
        <f t="shared" si="122"/>
        <v>0</v>
      </c>
      <c r="AB200" s="38">
        <f t="shared" si="123"/>
        <v>0</v>
      </c>
      <c r="AC200" s="87">
        <f t="shared" si="124"/>
        <v>0</v>
      </c>
      <c r="AD200" s="69"/>
      <c r="AE200" s="38">
        <f t="shared" si="125"/>
        <v>0</v>
      </c>
      <c r="AF200" s="38">
        <f t="shared" si="126"/>
        <v>0</v>
      </c>
      <c r="AG200" s="38">
        <f t="shared" si="127"/>
        <v>0</v>
      </c>
      <c r="AH200" s="87">
        <f t="shared" si="128"/>
        <v>0</v>
      </c>
      <c r="AI200" s="69"/>
      <c r="AJ200" s="39">
        <f t="shared" si="129"/>
        <v>0</v>
      </c>
      <c r="AK200" s="106"/>
      <c r="AL200" s="91"/>
      <c r="AM200" s="107"/>
      <c r="AN200" s="106"/>
      <c r="AO200" s="91"/>
      <c r="AP200" s="107"/>
      <c r="AQ200" s="106"/>
      <c r="AR200" s="91"/>
      <c r="AS200" s="107"/>
      <c r="AT200" s="106"/>
      <c r="AU200" s="91"/>
      <c r="AV200" s="107"/>
      <c r="AW200" s="106"/>
      <c r="AX200" s="107"/>
      <c r="AY200" s="106"/>
      <c r="AZ200" s="107"/>
      <c r="BA200" s="108"/>
      <c r="BB200" s="106"/>
      <c r="BC200" s="91"/>
      <c r="BD200" s="91"/>
      <c r="BE200" s="91"/>
      <c r="BF200" s="107"/>
      <c r="BG200" s="70"/>
      <c r="BH200" s="61"/>
      <c r="BI200" s="38">
        <f xml:space="preserve">
(P200*(2/3))+
(X200*(1/3))+
(AC200)+
(AH200)+
((AJ200)/(AZ200+'FEDERAL RATES (HIDDEN)'!$C$20))</f>
        <v>0</v>
      </c>
      <c r="BJ200" s="65"/>
      <c r="BK200" s="63">
        <f t="shared" si="107"/>
        <v>0</v>
      </c>
      <c r="BL200" s="88" t="str">
        <f>IF(AND(BH200="CONVENTIONAL",$BI200&gt;='MPLH COMPS'!$B$3,$BI200&lt;='MPLH COMPS'!$C$3),'MPLH COMPS'!$D$3&amp;" - "&amp;'MPLH COMPS'!$E$3,
IF(AND(BH200="CONVENTIONAL",$BI200&gt;='MPLH COMPS'!$B$4,$BI200&lt;='MPLH COMPS'!$C$4),'MPLH COMPS'!$D$4&amp;" - "&amp;'MPLH COMPS'!$E$4,
IF(AND(BH200="CONVENTIONAL",$BI200&gt;='MPLH COMPS'!$B$5,$BI200&lt;='MPLH COMPS'!$C$5),'MPLH COMPS'!$D$5&amp;" - "&amp;'MPLH COMPS'!$E$5,
IF(AND(BH200="CONVENTIONAL",$BI200&gt;='MPLH COMPS'!$B$6,$BI200&lt;='MPLH COMPS'!$C$6),'MPLH COMPS'!$D$6&amp;" - "&amp;'MPLH COMPS'!$E$6,
IF(AND(BH200="CONVENTIONAL",$BI200&gt;='MPLH COMPS'!$B$7,$BI200&lt;='MPLH COMPS'!$C$7),'MPLH COMPS'!$D$7&amp;" - "&amp;'MPLH COMPS'!$E$7,
IF(AND(BH200="CONVENTIONAL",$BI200&gt;='MPLH COMPS'!$B$8,$BI200&lt;='MPLH COMPS'!$C$8),'MPLH COMPS'!$D$8&amp;" - "&amp;'MPLH COMPS'!$E$8,
IF(AND(BH200="CONVENTIONAL",$BI200&gt;='MPLH COMPS'!$B$9,$BI200&lt;='MPLH COMPS'!$C$9),'MPLH COMPS'!$D$9&amp;" - "&amp;'MPLH COMPS'!$E$9,
IF(AND(BH200="CONVENTIONAL",$BI200&gt;='MPLH COMPS'!$B$10,$BI200&lt;='MPLH COMPS'!$C$10),'MPLH COMPS'!$D$10&amp;" - "&amp;'MPLH COMPS'!$E$10,
IF(AND(BH200="CONVENTIONAL",$BI200&gt;='MPLH COMPS'!$B$11,$BI200&lt;='MPLH COMPS'!$C$11),'MPLH COMPS'!$D$11&amp;" - "&amp;'MPLH COMPS'!$E$11,
IF(AND(BH200="CONVENTIONAL",$BI200&gt;='MPLH COMPS'!$B$12,$BI200&lt;='MPLH COMPS'!$C$12),'MPLH COMPS'!$D$12&amp;" - "&amp;'MPLH COMPS'!$E$12,
IF(AND(BH200="CONVENTIONAL",$BI200&gt;='MPLH COMPS'!$B$13,$BI200&lt;='MPLH COMPS'!$C$13),'MPLH COMPS'!$D$13&amp;" - "&amp;'MPLH COMPS'!$E$13,
IF(AND(BH200="CONVENIENCE",$BI200&gt;='MPLH COMPS'!$B$3,$BI200&lt;='MPLH COMPS'!$C$3),'MPLH COMPS'!$F$3&amp;" - "&amp;'MPLH COMPS'!$G$3,
IF(AND(BH200="CONVENIENCE",$BI200&gt;='MPLH COMPS'!$B$4,$BI200&lt;='MPLH COMPS'!$C$4),'MPLH COMPS'!$F$4&amp;" - "&amp;'MPLH COMPS'!$G$4,
IF(AND(BH200="CONVENIENCE",$BI200&gt;='MPLH COMPS'!$B$5,$BI200&lt;='MPLH COMPS'!$C$5),'MPLH COMPS'!$F$5&amp;" - "&amp;'MPLH COMPS'!$G$5,
IF(AND(BH200="CONVENIENCE",$BI200&gt;='MPLH COMPS'!$B$6,$BI200&lt;='MPLH COMPS'!$C$6),'MPLH COMPS'!$F$6&amp;" - "&amp;'MPLH COMPS'!$G$6,
IF(AND(BH200="CONVENIENCE",$BI200&gt;='MPLH COMPS'!$B$7,$BI200&lt;='MPLH COMPS'!$C$7),'MPLH COMPS'!$F$7&amp;" - "&amp;'MPLH COMPS'!$G$7,
IF(AND(BH200="CONVENIENCE",$BI200&gt;='MPLH COMPS'!$B$8,$BI200&lt;='MPLH COMPS'!$C$8),'MPLH COMPS'!$F$8&amp;" - "&amp;'MPLH COMPS'!$G$8,
IF(AND(BH200="CONVENIENCE",$BI200&gt;='MPLH COMPS'!$B$9,$BI200&lt;='MPLH COMPS'!$C$9),'MPLH COMPS'!$F$9&amp;" - "&amp;'MPLH COMPS'!$G$9,
IF(AND(BH200="CONVENIENCE",$BI200&gt;='MPLH COMPS'!$B$10,$BI200&lt;='MPLH COMPS'!$C$10),'MPLH COMPS'!$F$10&amp;" - "&amp;'MPLH COMPS'!$G$10,
IF(AND(BH200="CONVENIENCE",$BI200&gt;='MPLH COMPS'!$B$11,$BI200&lt;='MPLH COMPS'!$C$11),'MPLH COMPS'!$F$11&amp;" - "&amp;'MPLH COMPS'!$G$11,
IF(AND(BH200="CONVENIENCE",$BI200&gt;='MPLH COMPS'!$B$12,$BI200&lt;='MPLH COMPS'!$C$12),'MPLH COMPS'!$F$12&amp;" - "&amp;'MPLH COMPS'!$G$12,
IF(AND(BH200="CONVENIENCE",$BI200&gt;='MPLH COMPS'!$B$13,$BI200&lt;='MPLH COMPS'!$C$13),'MPLH COMPS'!$F$13&amp;" - "&amp;'MPLH COMPS'!$G$13,
""))))))))))))))))))))))</f>
        <v/>
      </c>
      <c r="BM200" s="31"/>
      <c r="BN200" s="113"/>
      <c r="BO200" s="115">
        <f t="shared" si="130"/>
        <v>0</v>
      </c>
      <c r="BP200" s="117">
        <f t="shared" si="131"/>
        <v>0</v>
      </c>
      <c r="BQ200" s="117">
        <f t="shared" si="132"/>
        <v>0</v>
      </c>
      <c r="BR200" s="116">
        <f t="shared" si="133"/>
        <v>0</v>
      </c>
      <c r="BS200" s="115">
        <f t="shared" si="134"/>
        <v>0</v>
      </c>
      <c r="BT200" s="117">
        <f t="shared" si="135"/>
        <v>0</v>
      </c>
      <c r="BU200" s="116">
        <f t="shared" si="136"/>
        <v>0</v>
      </c>
      <c r="BV200" s="115">
        <f t="shared" si="137"/>
        <v>0</v>
      </c>
      <c r="BW200" s="117">
        <f t="shared" si="138"/>
        <v>0</v>
      </c>
      <c r="BX200" s="116">
        <f t="shared" si="104"/>
        <v>0</v>
      </c>
      <c r="BY200" s="118">
        <f t="shared" si="108"/>
        <v>0</v>
      </c>
    </row>
    <row r="201" spans="1:77" ht="20.75" customHeight="1" x14ac:dyDescent="0.2">
      <c r="A201" s="74" t="s">
        <v>271</v>
      </c>
      <c r="B201" s="120" t="b">
        <v>0</v>
      </c>
      <c r="C201" s="75"/>
      <c r="D201" s="159">
        <f t="shared" si="105"/>
        <v>0</v>
      </c>
      <c r="E201" s="96"/>
      <c r="F201" s="76"/>
      <c r="G201" s="77"/>
      <c r="H201" s="77"/>
      <c r="I201" s="39">
        <f t="shared" si="106"/>
        <v>0</v>
      </c>
      <c r="J201" s="98">
        <f>IF($F201=0,0,IF($B201=FALSE,ROUND($F201/$I201,4),
IF(AND($B201=TRUE,C201=0,ROUND($F201/$I201,4)&gt;=0.4),MIN(1,ROUND(($F201/$I201)*'FEDERAL RATES (HIDDEN)'!$C$2,4)),
IF(AND($B201=TRUE,C201=0,ROUND($F201/$I201,4)&lt;0.4),ROUND($F201/$I201,4),
IF(ROUND((SUMIFS($F:$F,$B:$B,TRUE,$C:$C,$C201)/SUMIFS($I:$I,$B:$B,TRUE,$C:$C,$C201)),4)&gt;=0.4,
MIN(1,ROUND((SUMIFS($F:$F,$B:$B,TRUE,$C:$C,$C201)/SUMIFS($I:$I,$B:$B,TRUE,$C:$C,$C201))*'FEDERAL RATES (HIDDEN)'!$C$2,4)),
ROUND((SUMIFS($F:$F,$B:$B,TRUE,$C:$C,$C201)/SUMIFS($I:$I,$B:$B,TRUE,$C:$C,$C201)),4))))))</f>
        <v>0</v>
      </c>
      <c r="K201" s="89">
        <f t="shared" si="111"/>
        <v>0</v>
      </c>
      <c r="L201" s="99">
        <f t="shared" si="112"/>
        <v>0</v>
      </c>
      <c r="M201" s="68">
        <v>1</v>
      </c>
      <c r="N201" s="87">
        <f t="shared" si="110"/>
        <v>0</v>
      </c>
      <c r="O201" s="68"/>
      <c r="P201" s="38">
        <f t="shared" si="113"/>
        <v>0</v>
      </c>
      <c r="Q201" s="38">
        <f t="shared" si="114"/>
        <v>0</v>
      </c>
      <c r="R201" s="38">
        <f t="shared" si="115"/>
        <v>0</v>
      </c>
      <c r="S201" s="87">
        <f t="shared" si="116"/>
        <v>0</v>
      </c>
      <c r="T201" s="69"/>
      <c r="U201" s="38">
        <f t="shared" si="117"/>
        <v>0</v>
      </c>
      <c r="V201" s="38">
        <f t="shared" si="118"/>
        <v>0</v>
      </c>
      <c r="W201" s="38">
        <f t="shared" si="119"/>
        <v>0</v>
      </c>
      <c r="X201" s="87">
        <f t="shared" si="120"/>
        <v>0</v>
      </c>
      <c r="Y201" s="69"/>
      <c r="Z201" s="38">
        <f t="shared" si="121"/>
        <v>0</v>
      </c>
      <c r="AA201" s="38">
        <f t="shared" si="122"/>
        <v>0</v>
      </c>
      <c r="AB201" s="38">
        <f t="shared" si="123"/>
        <v>0</v>
      </c>
      <c r="AC201" s="87">
        <f t="shared" si="124"/>
        <v>0</v>
      </c>
      <c r="AD201" s="69"/>
      <c r="AE201" s="38">
        <f t="shared" si="125"/>
        <v>0</v>
      </c>
      <c r="AF201" s="38">
        <f t="shared" si="126"/>
        <v>0</v>
      </c>
      <c r="AG201" s="38">
        <f t="shared" si="127"/>
        <v>0</v>
      </c>
      <c r="AH201" s="87">
        <f t="shared" si="128"/>
        <v>0</v>
      </c>
      <c r="AI201" s="69"/>
      <c r="AJ201" s="39">
        <f t="shared" si="129"/>
        <v>0</v>
      </c>
      <c r="AK201" s="106"/>
      <c r="AL201" s="91"/>
      <c r="AM201" s="107"/>
      <c r="AN201" s="106"/>
      <c r="AO201" s="91"/>
      <c r="AP201" s="107"/>
      <c r="AQ201" s="106"/>
      <c r="AR201" s="91"/>
      <c r="AS201" s="107"/>
      <c r="AT201" s="106"/>
      <c r="AU201" s="91"/>
      <c r="AV201" s="107"/>
      <c r="AW201" s="106"/>
      <c r="AX201" s="107"/>
      <c r="AY201" s="106"/>
      <c r="AZ201" s="107"/>
      <c r="BA201" s="108"/>
      <c r="BB201" s="106"/>
      <c r="BC201" s="91"/>
      <c r="BD201" s="91"/>
      <c r="BE201" s="91"/>
      <c r="BF201" s="107"/>
      <c r="BG201" s="70"/>
      <c r="BH201" s="61"/>
      <c r="BI201" s="38">
        <f xml:space="preserve">
(P201*(2/3))+
(X201*(1/3))+
(AC201)+
(AH201)+
((AJ201)/(AZ201+'FEDERAL RATES (HIDDEN)'!$C$20))</f>
        <v>0</v>
      </c>
      <c r="BJ201" s="65"/>
      <c r="BK201" s="63">
        <f t="shared" si="107"/>
        <v>0</v>
      </c>
      <c r="BL201" s="88" t="str">
        <f>IF(AND(BH201="CONVENTIONAL",$BI201&gt;='MPLH COMPS'!$B$3,$BI201&lt;='MPLH COMPS'!$C$3),'MPLH COMPS'!$D$3&amp;" - "&amp;'MPLH COMPS'!$E$3,
IF(AND(BH201="CONVENTIONAL",$BI201&gt;='MPLH COMPS'!$B$4,$BI201&lt;='MPLH COMPS'!$C$4),'MPLH COMPS'!$D$4&amp;" - "&amp;'MPLH COMPS'!$E$4,
IF(AND(BH201="CONVENTIONAL",$BI201&gt;='MPLH COMPS'!$B$5,$BI201&lt;='MPLH COMPS'!$C$5),'MPLH COMPS'!$D$5&amp;" - "&amp;'MPLH COMPS'!$E$5,
IF(AND(BH201="CONVENTIONAL",$BI201&gt;='MPLH COMPS'!$B$6,$BI201&lt;='MPLH COMPS'!$C$6),'MPLH COMPS'!$D$6&amp;" - "&amp;'MPLH COMPS'!$E$6,
IF(AND(BH201="CONVENTIONAL",$BI201&gt;='MPLH COMPS'!$B$7,$BI201&lt;='MPLH COMPS'!$C$7),'MPLH COMPS'!$D$7&amp;" - "&amp;'MPLH COMPS'!$E$7,
IF(AND(BH201="CONVENTIONAL",$BI201&gt;='MPLH COMPS'!$B$8,$BI201&lt;='MPLH COMPS'!$C$8),'MPLH COMPS'!$D$8&amp;" - "&amp;'MPLH COMPS'!$E$8,
IF(AND(BH201="CONVENTIONAL",$BI201&gt;='MPLH COMPS'!$B$9,$BI201&lt;='MPLH COMPS'!$C$9),'MPLH COMPS'!$D$9&amp;" - "&amp;'MPLH COMPS'!$E$9,
IF(AND(BH201="CONVENTIONAL",$BI201&gt;='MPLH COMPS'!$B$10,$BI201&lt;='MPLH COMPS'!$C$10),'MPLH COMPS'!$D$10&amp;" - "&amp;'MPLH COMPS'!$E$10,
IF(AND(BH201="CONVENTIONAL",$BI201&gt;='MPLH COMPS'!$B$11,$BI201&lt;='MPLH COMPS'!$C$11),'MPLH COMPS'!$D$11&amp;" - "&amp;'MPLH COMPS'!$E$11,
IF(AND(BH201="CONVENTIONAL",$BI201&gt;='MPLH COMPS'!$B$12,$BI201&lt;='MPLH COMPS'!$C$12),'MPLH COMPS'!$D$12&amp;" - "&amp;'MPLH COMPS'!$E$12,
IF(AND(BH201="CONVENTIONAL",$BI201&gt;='MPLH COMPS'!$B$13,$BI201&lt;='MPLH COMPS'!$C$13),'MPLH COMPS'!$D$13&amp;" - "&amp;'MPLH COMPS'!$E$13,
IF(AND(BH201="CONVENIENCE",$BI201&gt;='MPLH COMPS'!$B$3,$BI201&lt;='MPLH COMPS'!$C$3),'MPLH COMPS'!$F$3&amp;" - "&amp;'MPLH COMPS'!$G$3,
IF(AND(BH201="CONVENIENCE",$BI201&gt;='MPLH COMPS'!$B$4,$BI201&lt;='MPLH COMPS'!$C$4),'MPLH COMPS'!$F$4&amp;" - "&amp;'MPLH COMPS'!$G$4,
IF(AND(BH201="CONVENIENCE",$BI201&gt;='MPLH COMPS'!$B$5,$BI201&lt;='MPLH COMPS'!$C$5),'MPLH COMPS'!$F$5&amp;" - "&amp;'MPLH COMPS'!$G$5,
IF(AND(BH201="CONVENIENCE",$BI201&gt;='MPLH COMPS'!$B$6,$BI201&lt;='MPLH COMPS'!$C$6),'MPLH COMPS'!$F$6&amp;" - "&amp;'MPLH COMPS'!$G$6,
IF(AND(BH201="CONVENIENCE",$BI201&gt;='MPLH COMPS'!$B$7,$BI201&lt;='MPLH COMPS'!$C$7),'MPLH COMPS'!$F$7&amp;" - "&amp;'MPLH COMPS'!$G$7,
IF(AND(BH201="CONVENIENCE",$BI201&gt;='MPLH COMPS'!$B$8,$BI201&lt;='MPLH COMPS'!$C$8),'MPLH COMPS'!$F$8&amp;" - "&amp;'MPLH COMPS'!$G$8,
IF(AND(BH201="CONVENIENCE",$BI201&gt;='MPLH COMPS'!$B$9,$BI201&lt;='MPLH COMPS'!$C$9),'MPLH COMPS'!$F$9&amp;" - "&amp;'MPLH COMPS'!$G$9,
IF(AND(BH201="CONVENIENCE",$BI201&gt;='MPLH COMPS'!$B$10,$BI201&lt;='MPLH COMPS'!$C$10),'MPLH COMPS'!$F$10&amp;" - "&amp;'MPLH COMPS'!$G$10,
IF(AND(BH201="CONVENIENCE",$BI201&gt;='MPLH COMPS'!$B$11,$BI201&lt;='MPLH COMPS'!$C$11),'MPLH COMPS'!$F$11&amp;" - "&amp;'MPLH COMPS'!$G$11,
IF(AND(BH201="CONVENIENCE",$BI201&gt;='MPLH COMPS'!$B$12,$BI201&lt;='MPLH COMPS'!$C$12),'MPLH COMPS'!$F$12&amp;" - "&amp;'MPLH COMPS'!$G$12,
IF(AND(BH201="CONVENIENCE",$BI201&gt;='MPLH COMPS'!$B$13,$BI201&lt;='MPLH COMPS'!$C$13),'MPLH COMPS'!$F$13&amp;" - "&amp;'MPLH COMPS'!$G$13,
""))))))))))))))))))))))</f>
        <v/>
      </c>
      <c r="BM201" s="31"/>
      <c r="BN201" s="113"/>
      <c r="BO201" s="115">
        <f t="shared" si="130"/>
        <v>0</v>
      </c>
      <c r="BP201" s="117">
        <f t="shared" si="131"/>
        <v>0</v>
      </c>
      <c r="BQ201" s="117">
        <f t="shared" si="132"/>
        <v>0</v>
      </c>
      <c r="BR201" s="116">
        <f t="shared" si="133"/>
        <v>0</v>
      </c>
      <c r="BS201" s="115">
        <f t="shared" si="134"/>
        <v>0</v>
      </c>
      <c r="BT201" s="117">
        <f t="shared" si="135"/>
        <v>0</v>
      </c>
      <c r="BU201" s="116">
        <f t="shared" si="136"/>
        <v>0</v>
      </c>
      <c r="BV201" s="115">
        <f t="shared" si="137"/>
        <v>0</v>
      </c>
      <c r="BW201" s="117">
        <f t="shared" si="138"/>
        <v>0</v>
      </c>
      <c r="BX201" s="116">
        <f t="shared" si="104"/>
        <v>0</v>
      </c>
      <c r="BY201" s="118">
        <f t="shared" si="108"/>
        <v>0</v>
      </c>
    </row>
    <row r="202" spans="1:77" ht="20.75" customHeight="1" x14ac:dyDescent="0.2">
      <c r="A202" s="74" t="s">
        <v>272</v>
      </c>
      <c r="B202" s="120" t="b">
        <v>0</v>
      </c>
      <c r="C202" s="75"/>
      <c r="D202" s="159">
        <f t="shared" si="105"/>
        <v>0</v>
      </c>
      <c r="E202" s="96"/>
      <c r="F202" s="76"/>
      <c r="G202" s="77"/>
      <c r="H202" s="77"/>
      <c r="I202" s="39">
        <f t="shared" si="106"/>
        <v>0</v>
      </c>
      <c r="J202" s="98">
        <f>IF($F202=0,0,IF($B202=FALSE,ROUND($F202/$I202,4),
IF(AND($B202=TRUE,C202=0,ROUND($F202/$I202,4)&gt;=0.4),MIN(1,ROUND(($F202/$I202)*'FEDERAL RATES (HIDDEN)'!$C$2,4)),
IF(AND($B202=TRUE,C202=0,ROUND($F202/$I202,4)&lt;0.4),ROUND($F202/$I202,4),
IF(ROUND((SUMIFS($F:$F,$B:$B,TRUE,$C:$C,$C202)/SUMIFS($I:$I,$B:$B,TRUE,$C:$C,$C202)),4)&gt;=0.4,
MIN(1,ROUND((SUMIFS($F:$F,$B:$B,TRUE,$C:$C,$C202)/SUMIFS($I:$I,$B:$B,TRUE,$C:$C,$C202))*'FEDERAL RATES (HIDDEN)'!$C$2,4)),
ROUND((SUMIFS($F:$F,$B:$B,TRUE,$C:$C,$C202)/SUMIFS($I:$I,$B:$B,TRUE,$C:$C,$C202)),4))))))</f>
        <v>0</v>
      </c>
      <c r="K202" s="89">
        <f t="shared" si="111"/>
        <v>0</v>
      </c>
      <c r="L202" s="99">
        <f t="shared" si="112"/>
        <v>0</v>
      </c>
      <c r="M202" s="68">
        <v>1</v>
      </c>
      <c r="N202" s="87">
        <f t="shared" si="110"/>
        <v>0</v>
      </c>
      <c r="O202" s="68"/>
      <c r="P202" s="38">
        <f t="shared" si="113"/>
        <v>0</v>
      </c>
      <c r="Q202" s="38">
        <f t="shared" si="114"/>
        <v>0</v>
      </c>
      <c r="R202" s="38">
        <f t="shared" si="115"/>
        <v>0</v>
      </c>
      <c r="S202" s="87">
        <f t="shared" si="116"/>
        <v>0</v>
      </c>
      <c r="T202" s="69"/>
      <c r="U202" s="38">
        <f t="shared" si="117"/>
        <v>0</v>
      </c>
      <c r="V202" s="38">
        <f t="shared" si="118"/>
        <v>0</v>
      </c>
      <c r="W202" s="38">
        <f t="shared" si="119"/>
        <v>0</v>
      </c>
      <c r="X202" s="87">
        <f t="shared" si="120"/>
        <v>0</v>
      </c>
      <c r="Y202" s="69"/>
      <c r="Z202" s="38">
        <f t="shared" si="121"/>
        <v>0</v>
      </c>
      <c r="AA202" s="38">
        <f t="shared" si="122"/>
        <v>0</v>
      </c>
      <c r="AB202" s="38">
        <f t="shared" si="123"/>
        <v>0</v>
      </c>
      <c r="AC202" s="87">
        <f t="shared" si="124"/>
        <v>0</v>
      </c>
      <c r="AD202" s="69"/>
      <c r="AE202" s="38">
        <f t="shared" si="125"/>
        <v>0</v>
      </c>
      <c r="AF202" s="38">
        <f t="shared" si="126"/>
        <v>0</v>
      </c>
      <c r="AG202" s="38">
        <f t="shared" si="127"/>
        <v>0</v>
      </c>
      <c r="AH202" s="87">
        <f t="shared" si="128"/>
        <v>0</v>
      </c>
      <c r="AI202" s="69"/>
      <c r="AJ202" s="39">
        <f t="shared" si="129"/>
        <v>0</v>
      </c>
      <c r="AK202" s="106"/>
      <c r="AL202" s="91"/>
      <c r="AM202" s="107"/>
      <c r="AN202" s="106"/>
      <c r="AO202" s="91"/>
      <c r="AP202" s="107"/>
      <c r="AQ202" s="106"/>
      <c r="AR202" s="91"/>
      <c r="AS202" s="107"/>
      <c r="AT202" s="106"/>
      <c r="AU202" s="91"/>
      <c r="AV202" s="107"/>
      <c r="AW202" s="106"/>
      <c r="AX202" s="107"/>
      <c r="AY202" s="106"/>
      <c r="AZ202" s="107"/>
      <c r="BA202" s="108"/>
      <c r="BB202" s="106"/>
      <c r="BC202" s="91"/>
      <c r="BD202" s="91"/>
      <c r="BE202" s="91"/>
      <c r="BF202" s="107"/>
      <c r="BG202" s="70"/>
      <c r="BH202" s="61"/>
      <c r="BI202" s="38">
        <f xml:space="preserve">
(P202*(2/3))+
(X202*(1/3))+
(AC202)+
(AH202)+
((AJ202)/(AZ202+'FEDERAL RATES (HIDDEN)'!$C$20))</f>
        <v>0</v>
      </c>
      <c r="BJ202" s="65"/>
      <c r="BK202" s="63">
        <f t="shared" si="107"/>
        <v>0</v>
      </c>
      <c r="BL202" s="88" t="str">
        <f>IF(AND(BH202="CONVENTIONAL",$BI202&gt;='MPLH COMPS'!$B$3,$BI202&lt;='MPLH COMPS'!$C$3),'MPLH COMPS'!$D$3&amp;" - "&amp;'MPLH COMPS'!$E$3,
IF(AND(BH202="CONVENTIONAL",$BI202&gt;='MPLH COMPS'!$B$4,$BI202&lt;='MPLH COMPS'!$C$4),'MPLH COMPS'!$D$4&amp;" - "&amp;'MPLH COMPS'!$E$4,
IF(AND(BH202="CONVENTIONAL",$BI202&gt;='MPLH COMPS'!$B$5,$BI202&lt;='MPLH COMPS'!$C$5),'MPLH COMPS'!$D$5&amp;" - "&amp;'MPLH COMPS'!$E$5,
IF(AND(BH202="CONVENTIONAL",$BI202&gt;='MPLH COMPS'!$B$6,$BI202&lt;='MPLH COMPS'!$C$6),'MPLH COMPS'!$D$6&amp;" - "&amp;'MPLH COMPS'!$E$6,
IF(AND(BH202="CONVENTIONAL",$BI202&gt;='MPLH COMPS'!$B$7,$BI202&lt;='MPLH COMPS'!$C$7),'MPLH COMPS'!$D$7&amp;" - "&amp;'MPLH COMPS'!$E$7,
IF(AND(BH202="CONVENTIONAL",$BI202&gt;='MPLH COMPS'!$B$8,$BI202&lt;='MPLH COMPS'!$C$8),'MPLH COMPS'!$D$8&amp;" - "&amp;'MPLH COMPS'!$E$8,
IF(AND(BH202="CONVENTIONAL",$BI202&gt;='MPLH COMPS'!$B$9,$BI202&lt;='MPLH COMPS'!$C$9),'MPLH COMPS'!$D$9&amp;" - "&amp;'MPLH COMPS'!$E$9,
IF(AND(BH202="CONVENTIONAL",$BI202&gt;='MPLH COMPS'!$B$10,$BI202&lt;='MPLH COMPS'!$C$10),'MPLH COMPS'!$D$10&amp;" - "&amp;'MPLH COMPS'!$E$10,
IF(AND(BH202="CONVENTIONAL",$BI202&gt;='MPLH COMPS'!$B$11,$BI202&lt;='MPLH COMPS'!$C$11),'MPLH COMPS'!$D$11&amp;" - "&amp;'MPLH COMPS'!$E$11,
IF(AND(BH202="CONVENTIONAL",$BI202&gt;='MPLH COMPS'!$B$12,$BI202&lt;='MPLH COMPS'!$C$12),'MPLH COMPS'!$D$12&amp;" - "&amp;'MPLH COMPS'!$E$12,
IF(AND(BH202="CONVENTIONAL",$BI202&gt;='MPLH COMPS'!$B$13,$BI202&lt;='MPLH COMPS'!$C$13),'MPLH COMPS'!$D$13&amp;" - "&amp;'MPLH COMPS'!$E$13,
IF(AND(BH202="CONVENIENCE",$BI202&gt;='MPLH COMPS'!$B$3,$BI202&lt;='MPLH COMPS'!$C$3),'MPLH COMPS'!$F$3&amp;" - "&amp;'MPLH COMPS'!$G$3,
IF(AND(BH202="CONVENIENCE",$BI202&gt;='MPLH COMPS'!$B$4,$BI202&lt;='MPLH COMPS'!$C$4),'MPLH COMPS'!$F$4&amp;" - "&amp;'MPLH COMPS'!$G$4,
IF(AND(BH202="CONVENIENCE",$BI202&gt;='MPLH COMPS'!$B$5,$BI202&lt;='MPLH COMPS'!$C$5),'MPLH COMPS'!$F$5&amp;" - "&amp;'MPLH COMPS'!$G$5,
IF(AND(BH202="CONVENIENCE",$BI202&gt;='MPLH COMPS'!$B$6,$BI202&lt;='MPLH COMPS'!$C$6),'MPLH COMPS'!$F$6&amp;" - "&amp;'MPLH COMPS'!$G$6,
IF(AND(BH202="CONVENIENCE",$BI202&gt;='MPLH COMPS'!$B$7,$BI202&lt;='MPLH COMPS'!$C$7),'MPLH COMPS'!$F$7&amp;" - "&amp;'MPLH COMPS'!$G$7,
IF(AND(BH202="CONVENIENCE",$BI202&gt;='MPLH COMPS'!$B$8,$BI202&lt;='MPLH COMPS'!$C$8),'MPLH COMPS'!$F$8&amp;" - "&amp;'MPLH COMPS'!$G$8,
IF(AND(BH202="CONVENIENCE",$BI202&gt;='MPLH COMPS'!$B$9,$BI202&lt;='MPLH COMPS'!$C$9),'MPLH COMPS'!$F$9&amp;" - "&amp;'MPLH COMPS'!$G$9,
IF(AND(BH202="CONVENIENCE",$BI202&gt;='MPLH COMPS'!$B$10,$BI202&lt;='MPLH COMPS'!$C$10),'MPLH COMPS'!$F$10&amp;" - "&amp;'MPLH COMPS'!$G$10,
IF(AND(BH202="CONVENIENCE",$BI202&gt;='MPLH COMPS'!$B$11,$BI202&lt;='MPLH COMPS'!$C$11),'MPLH COMPS'!$F$11&amp;" - "&amp;'MPLH COMPS'!$G$11,
IF(AND(BH202="CONVENIENCE",$BI202&gt;='MPLH COMPS'!$B$12,$BI202&lt;='MPLH COMPS'!$C$12),'MPLH COMPS'!$F$12&amp;" - "&amp;'MPLH COMPS'!$G$12,
IF(AND(BH202="CONVENIENCE",$BI202&gt;='MPLH COMPS'!$B$13,$BI202&lt;='MPLH COMPS'!$C$13),'MPLH COMPS'!$F$13&amp;" - "&amp;'MPLH COMPS'!$G$13,
""))))))))))))))))))))))</f>
        <v/>
      </c>
      <c r="BM202" s="31"/>
      <c r="BN202" s="113"/>
      <c r="BO202" s="115">
        <f t="shared" si="130"/>
        <v>0</v>
      </c>
      <c r="BP202" s="117">
        <f t="shared" si="131"/>
        <v>0</v>
      </c>
      <c r="BQ202" s="117">
        <f t="shared" si="132"/>
        <v>0</v>
      </c>
      <c r="BR202" s="116">
        <f t="shared" si="133"/>
        <v>0</v>
      </c>
      <c r="BS202" s="115">
        <f t="shared" si="134"/>
        <v>0</v>
      </c>
      <c r="BT202" s="117">
        <f t="shared" si="135"/>
        <v>0</v>
      </c>
      <c r="BU202" s="116">
        <f t="shared" si="136"/>
        <v>0</v>
      </c>
      <c r="BV202" s="115">
        <f t="shared" si="137"/>
        <v>0</v>
      </c>
      <c r="BW202" s="117">
        <f t="shared" si="138"/>
        <v>0</v>
      </c>
      <c r="BX202" s="116">
        <f t="shared" si="104"/>
        <v>0</v>
      </c>
      <c r="BY202" s="118">
        <f t="shared" si="108"/>
        <v>0</v>
      </c>
    </row>
    <row r="203" spans="1:77" ht="20.75" customHeight="1" x14ac:dyDescent="0.2">
      <c r="A203" s="78" t="s">
        <v>273</v>
      </c>
      <c r="B203" s="121" t="b">
        <v>0</v>
      </c>
      <c r="C203" s="79"/>
      <c r="D203" s="160">
        <f t="shared" si="105"/>
        <v>0</v>
      </c>
      <c r="E203" s="97"/>
      <c r="F203" s="80"/>
      <c r="G203" s="81"/>
      <c r="H203" s="81"/>
      <c r="I203" s="45">
        <f t="shared" si="106"/>
        <v>0</v>
      </c>
      <c r="J203" s="100">
        <f>IF($F203=0,0,IF($B203=FALSE,ROUND($F203/$I203,4),
IF(AND($B203=TRUE,C203=0,ROUND($F203/$I203,4)&gt;=0.4),MIN(1,ROUND(($F203/$I203)*'FEDERAL RATES (HIDDEN)'!$C$2,4)),
IF(AND($B203=TRUE,C203=0,ROUND($F203/$I203,4)&lt;0.4),ROUND($F203/$I203,4),
IF(ROUND((SUMIFS($F:$F,$B:$B,TRUE,$C:$C,$C203)/SUMIFS($I:$I,$B:$B,TRUE,$C:$C,$C203)),4)&gt;=0.4,
MIN(1,ROUND((SUMIFS($F:$F,$B:$B,TRUE,$C:$C,$C203)/SUMIFS($I:$I,$B:$B,TRUE,$C:$C,$C203))*'FEDERAL RATES (HIDDEN)'!$C$2,4)),
ROUND((SUMIFS($F:$F,$B:$B,TRUE,$C:$C,$C203)/SUMIFS($I:$I,$B:$B,TRUE,$C:$C,$C203)),4))))))</f>
        <v>0</v>
      </c>
      <c r="K203" s="157">
        <f t="shared" si="111"/>
        <v>0</v>
      </c>
      <c r="L203" s="101">
        <f t="shared" si="112"/>
        <v>0</v>
      </c>
      <c r="M203" s="71">
        <v>1</v>
      </c>
      <c r="N203" s="161">
        <f t="shared" si="110"/>
        <v>0</v>
      </c>
      <c r="O203" s="71"/>
      <c r="P203" s="44">
        <f t="shared" si="113"/>
        <v>0</v>
      </c>
      <c r="Q203" s="44">
        <f t="shared" si="114"/>
        <v>0</v>
      </c>
      <c r="R203" s="44">
        <f t="shared" si="115"/>
        <v>0</v>
      </c>
      <c r="S203" s="161">
        <f t="shared" si="116"/>
        <v>0</v>
      </c>
      <c r="T203" s="72"/>
      <c r="U203" s="44">
        <f t="shared" si="117"/>
        <v>0</v>
      </c>
      <c r="V203" s="44">
        <f t="shared" si="118"/>
        <v>0</v>
      </c>
      <c r="W203" s="44">
        <f t="shared" si="119"/>
        <v>0</v>
      </c>
      <c r="X203" s="161">
        <f t="shared" si="120"/>
        <v>0</v>
      </c>
      <c r="Y203" s="72"/>
      <c r="Z203" s="44">
        <f t="shared" si="121"/>
        <v>0</v>
      </c>
      <c r="AA203" s="44">
        <f t="shared" si="122"/>
        <v>0</v>
      </c>
      <c r="AB203" s="44">
        <f t="shared" si="123"/>
        <v>0</v>
      </c>
      <c r="AC203" s="161">
        <f t="shared" si="124"/>
        <v>0</v>
      </c>
      <c r="AD203" s="72"/>
      <c r="AE203" s="44">
        <f t="shared" si="125"/>
        <v>0</v>
      </c>
      <c r="AF203" s="44">
        <f t="shared" si="126"/>
        <v>0</v>
      </c>
      <c r="AG203" s="44">
        <f t="shared" si="127"/>
        <v>0</v>
      </c>
      <c r="AH203" s="161">
        <f t="shared" si="128"/>
        <v>0</v>
      </c>
      <c r="AI203" s="72"/>
      <c r="AJ203" s="45">
        <f t="shared" si="129"/>
        <v>0</v>
      </c>
      <c r="AK203" s="109"/>
      <c r="AL203" s="110"/>
      <c r="AM203" s="111"/>
      <c r="AN203" s="109"/>
      <c r="AO203" s="110"/>
      <c r="AP203" s="111"/>
      <c r="AQ203" s="109"/>
      <c r="AR203" s="110"/>
      <c r="AS203" s="111"/>
      <c r="AT203" s="109"/>
      <c r="AU203" s="110"/>
      <c r="AV203" s="111"/>
      <c r="AW203" s="109"/>
      <c r="AX203" s="111"/>
      <c r="AY203" s="109"/>
      <c r="AZ203" s="111"/>
      <c r="BA203" s="112"/>
      <c r="BB203" s="109"/>
      <c r="BC203" s="110"/>
      <c r="BD203" s="110"/>
      <c r="BE203" s="110"/>
      <c r="BF203" s="111"/>
      <c r="BG203" s="73"/>
      <c r="BH203" s="62"/>
      <c r="BI203" s="44">
        <f xml:space="preserve">
(P203*(2/3))+
(X203*(1/3))+
(AC203)+
(AH203)+
((AJ203)/(AZ203+'FEDERAL RATES (HIDDEN)'!$C$20))</f>
        <v>0</v>
      </c>
      <c r="BJ203" s="67"/>
      <c r="BK203" s="64">
        <f t="shared" si="107"/>
        <v>0</v>
      </c>
      <c r="BL203" s="153" t="str">
        <f>IF(AND(BH203="CONVENTIONAL",$BI203&gt;='MPLH COMPS'!$B$3,$BI203&lt;='MPLH COMPS'!$C$3),'MPLH COMPS'!$D$3&amp;" - "&amp;'MPLH COMPS'!$E$3,
IF(AND(BH203="CONVENTIONAL",$BI203&gt;='MPLH COMPS'!$B$4,$BI203&lt;='MPLH COMPS'!$C$4),'MPLH COMPS'!$D$4&amp;" - "&amp;'MPLH COMPS'!$E$4,
IF(AND(BH203="CONVENTIONAL",$BI203&gt;='MPLH COMPS'!$B$5,$BI203&lt;='MPLH COMPS'!$C$5),'MPLH COMPS'!$D$5&amp;" - "&amp;'MPLH COMPS'!$E$5,
IF(AND(BH203="CONVENTIONAL",$BI203&gt;='MPLH COMPS'!$B$6,$BI203&lt;='MPLH COMPS'!$C$6),'MPLH COMPS'!$D$6&amp;" - "&amp;'MPLH COMPS'!$E$6,
IF(AND(BH203="CONVENTIONAL",$BI203&gt;='MPLH COMPS'!$B$7,$BI203&lt;='MPLH COMPS'!$C$7),'MPLH COMPS'!$D$7&amp;" - "&amp;'MPLH COMPS'!$E$7,
IF(AND(BH203="CONVENTIONAL",$BI203&gt;='MPLH COMPS'!$B$8,$BI203&lt;='MPLH COMPS'!$C$8),'MPLH COMPS'!$D$8&amp;" - "&amp;'MPLH COMPS'!$E$8,
IF(AND(BH203="CONVENTIONAL",$BI203&gt;='MPLH COMPS'!$B$9,$BI203&lt;='MPLH COMPS'!$C$9),'MPLH COMPS'!$D$9&amp;" - "&amp;'MPLH COMPS'!$E$9,
IF(AND(BH203="CONVENTIONAL",$BI203&gt;='MPLH COMPS'!$B$10,$BI203&lt;='MPLH COMPS'!$C$10),'MPLH COMPS'!$D$10&amp;" - "&amp;'MPLH COMPS'!$E$10,
IF(AND(BH203="CONVENTIONAL",$BI203&gt;='MPLH COMPS'!$B$11,$BI203&lt;='MPLH COMPS'!$C$11),'MPLH COMPS'!$D$11&amp;" - "&amp;'MPLH COMPS'!$E$11,
IF(AND(BH203="CONVENTIONAL",$BI203&gt;='MPLH COMPS'!$B$12,$BI203&lt;='MPLH COMPS'!$C$12),'MPLH COMPS'!$D$12&amp;" - "&amp;'MPLH COMPS'!$E$12,
IF(AND(BH203="CONVENTIONAL",$BI203&gt;='MPLH COMPS'!$B$13,$BI203&lt;='MPLH COMPS'!$C$13),'MPLH COMPS'!$D$13&amp;" - "&amp;'MPLH COMPS'!$E$13,
IF(AND(BH203="CONVENIENCE",$BI203&gt;='MPLH COMPS'!$B$3,$BI203&lt;='MPLH COMPS'!$C$3),'MPLH COMPS'!$F$3&amp;" - "&amp;'MPLH COMPS'!$G$3,
IF(AND(BH203="CONVENIENCE",$BI203&gt;='MPLH COMPS'!$B$4,$BI203&lt;='MPLH COMPS'!$C$4),'MPLH COMPS'!$F$4&amp;" - "&amp;'MPLH COMPS'!$G$4,
IF(AND(BH203="CONVENIENCE",$BI203&gt;='MPLH COMPS'!$B$5,$BI203&lt;='MPLH COMPS'!$C$5),'MPLH COMPS'!$F$5&amp;" - "&amp;'MPLH COMPS'!$G$5,
IF(AND(BH203="CONVENIENCE",$BI203&gt;='MPLH COMPS'!$B$6,$BI203&lt;='MPLH COMPS'!$C$6),'MPLH COMPS'!$F$6&amp;" - "&amp;'MPLH COMPS'!$G$6,
IF(AND(BH203="CONVENIENCE",$BI203&gt;='MPLH COMPS'!$B$7,$BI203&lt;='MPLH COMPS'!$C$7),'MPLH COMPS'!$F$7&amp;" - "&amp;'MPLH COMPS'!$G$7,
IF(AND(BH203="CONVENIENCE",$BI203&gt;='MPLH COMPS'!$B$8,$BI203&lt;='MPLH COMPS'!$C$8),'MPLH COMPS'!$F$8&amp;" - "&amp;'MPLH COMPS'!$G$8,
IF(AND(BH203="CONVENIENCE",$BI203&gt;='MPLH COMPS'!$B$9,$BI203&lt;='MPLH COMPS'!$C$9),'MPLH COMPS'!$F$9&amp;" - "&amp;'MPLH COMPS'!$G$9,
IF(AND(BH203="CONVENIENCE",$BI203&gt;='MPLH COMPS'!$B$10,$BI203&lt;='MPLH COMPS'!$C$10),'MPLH COMPS'!$F$10&amp;" - "&amp;'MPLH COMPS'!$G$10,
IF(AND(BH203="CONVENIENCE",$BI203&gt;='MPLH COMPS'!$B$11,$BI203&lt;='MPLH COMPS'!$C$11),'MPLH COMPS'!$F$11&amp;" - "&amp;'MPLH COMPS'!$G$11,
IF(AND(BH203="CONVENIENCE",$BI203&gt;='MPLH COMPS'!$B$12,$BI203&lt;='MPLH COMPS'!$C$12),'MPLH COMPS'!$F$12&amp;" - "&amp;'MPLH COMPS'!$G$12,
IF(AND(BH203="CONVENIENCE",$BI203&gt;='MPLH COMPS'!$B$13,$BI203&lt;='MPLH COMPS'!$C$13),'MPLH COMPS'!$F$13&amp;" - "&amp;'MPLH COMPS'!$G$13,
""))))))))))))))))))))))</f>
        <v/>
      </c>
      <c r="BM203" s="66"/>
      <c r="BN203" s="114"/>
      <c r="BO203" s="115">
        <f t="shared" si="130"/>
        <v>0</v>
      </c>
      <c r="BP203" s="117">
        <f t="shared" si="131"/>
        <v>0</v>
      </c>
      <c r="BQ203" s="117">
        <f t="shared" si="132"/>
        <v>0</v>
      </c>
      <c r="BR203" s="116">
        <f t="shared" si="133"/>
        <v>0</v>
      </c>
      <c r="BS203" s="115">
        <f t="shared" si="134"/>
        <v>0</v>
      </c>
      <c r="BT203" s="117">
        <f t="shared" si="135"/>
        <v>0</v>
      </c>
      <c r="BU203" s="116">
        <f t="shared" si="136"/>
        <v>0</v>
      </c>
      <c r="BV203" s="115">
        <f t="shared" si="137"/>
        <v>0</v>
      </c>
      <c r="BW203" s="117">
        <f t="shared" si="138"/>
        <v>0</v>
      </c>
      <c r="BX203" s="116">
        <f t="shared" si="104"/>
        <v>0</v>
      </c>
      <c r="BY203" s="119">
        <f t="shared" si="108"/>
        <v>0</v>
      </c>
    </row>
  </sheetData>
  <sheetProtection sheet="1" objects="1" scenarios="1" selectLockedCells="1"/>
  <mergeCells count="24">
    <mergeCell ref="A1:A3"/>
    <mergeCell ref="B1:B3"/>
    <mergeCell ref="C1:C3"/>
    <mergeCell ref="D1:D3"/>
    <mergeCell ref="F1:I2"/>
    <mergeCell ref="BS1:BU2"/>
    <mergeCell ref="BV1:BX2"/>
    <mergeCell ref="BY1:BY3"/>
    <mergeCell ref="AK2:AM2"/>
    <mergeCell ref="AN2:AP2"/>
    <mergeCell ref="AQ2:AS2"/>
    <mergeCell ref="AT2:AV2"/>
    <mergeCell ref="AW2:AX2"/>
    <mergeCell ref="AK1:AV1"/>
    <mergeCell ref="AW1:BA1"/>
    <mergeCell ref="AY2:AZ2"/>
    <mergeCell ref="BA2:BA3"/>
    <mergeCell ref="BB1:BG2"/>
    <mergeCell ref="J1:L1"/>
    <mergeCell ref="O1:AJ2"/>
    <mergeCell ref="E1:E3"/>
    <mergeCell ref="BH1:BN2"/>
    <mergeCell ref="BO1:BR2"/>
    <mergeCell ref="M1:N2"/>
  </mergeCells>
  <phoneticPr fontId="13" type="noConversion"/>
  <conditionalFormatting sqref="C4:C203">
    <cfRule type="expression" dxfId="1" priority="1">
      <formula>B4=FALSE</formula>
    </cfRule>
  </conditionalFormatting>
  <dataValidations count="6">
    <dataValidation type="decimal" allowBlank="1" showInputMessage="1" showErrorMessage="1" sqref="BN4:BN203" xr:uid="{A95D5748-E09C-418F-B41F-7122A21DE23E}">
      <formula1>0</formula1>
      <formula2>1</formula2>
    </dataValidation>
    <dataValidation type="whole" allowBlank="1" showInputMessage="1" showErrorMessage="1" sqref="I4:I203" xr:uid="{3D2A8155-CFB2-49AF-9CB6-084017A98070}">
      <formula1>0</formula1>
      <formula2>5000</formula2>
    </dataValidation>
    <dataValidation type="decimal" allowBlank="1" showInputMessage="1" showErrorMessage="1" error="ATTENDANCE CANNOT EXCEED 100%" sqref="M4:M203 O4:O203 AI4:AI203 Y4:Y203 T4:T203 AD4:AD203" xr:uid="{47765318-D3E6-4857-A22C-C9206A0D96C2}">
      <formula1>0</formula1>
      <formula2>1</formula2>
    </dataValidation>
    <dataValidation type="list" allowBlank="1" showInputMessage="1" showErrorMessage="1" sqref="BH4:BH203" xr:uid="{976D5BEA-6808-4A03-964E-AF334C849942}">
      <formula1>"CONVENTIONAL,CONVENIENCE"</formula1>
    </dataValidation>
    <dataValidation type="decimal" allowBlank="1" showInputMessage="1" showErrorMessage="1" sqref="BI5:BI203 AK4:BH203" xr:uid="{8A8AD99B-CE5F-47D0-85AE-09290AE67958}">
      <formula1>0</formula1>
      <formula2>10</formula2>
    </dataValidation>
    <dataValidation type="whole" allowBlank="1" showInputMessage="1" showErrorMessage="1" sqref="E4:E203" xr:uid="{AC5AE22B-AD00-41B4-9104-CC758C75DAB8}">
      <formula1>0</formula1>
      <formula2>365</formula2>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8913" r:id="rId3" name="Check Box 1">
              <controlPr locked="0" defaultSize="0" autoFill="0" autoLine="0" autoPict="0">
                <anchor moveWithCells="1">
                  <from>
                    <xdr:col>1</xdr:col>
                    <xdr:colOff>228600</xdr:colOff>
                    <xdr:row>3</xdr:row>
                    <xdr:rowOff>38100</xdr:rowOff>
                  </from>
                  <to>
                    <xdr:col>1</xdr:col>
                    <xdr:colOff>495300</xdr:colOff>
                    <xdr:row>3</xdr:row>
                    <xdr:rowOff>177800</xdr:rowOff>
                  </to>
                </anchor>
              </controlPr>
            </control>
          </mc:Choice>
        </mc:AlternateContent>
        <mc:AlternateContent xmlns:mc="http://schemas.openxmlformats.org/markup-compatibility/2006">
          <mc:Choice Requires="x14">
            <control shapeId="38914" r:id="rId4" name="Check Box 2">
              <controlPr defaultSize="0" autoFill="0" autoLine="0" autoPict="0">
                <anchor moveWithCells="1">
                  <from>
                    <xdr:col>1</xdr:col>
                    <xdr:colOff>228600</xdr:colOff>
                    <xdr:row>4</xdr:row>
                    <xdr:rowOff>38100</xdr:rowOff>
                  </from>
                  <to>
                    <xdr:col>1</xdr:col>
                    <xdr:colOff>495300</xdr:colOff>
                    <xdr:row>4</xdr:row>
                    <xdr:rowOff>177800</xdr:rowOff>
                  </to>
                </anchor>
              </controlPr>
            </control>
          </mc:Choice>
        </mc:AlternateContent>
        <mc:AlternateContent xmlns:mc="http://schemas.openxmlformats.org/markup-compatibility/2006">
          <mc:Choice Requires="x14">
            <control shapeId="38915" r:id="rId5" name="Check Box 3">
              <controlPr defaultSize="0" autoFill="0" autoLine="0" autoPict="0">
                <anchor moveWithCells="1">
                  <from>
                    <xdr:col>1</xdr:col>
                    <xdr:colOff>228600</xdr:colOff>
                    <xdr:row>5</xdr:row>
                    <xdr:rowOff>38100</xdr:rowOff>
                  </from>
                  <to>
                    <xdr:col>1</xdr:col>
                    <xdr:colOff>495300</xdr:colOff>
                    <xdr:row>5</xdr:row>
                    <xdr:rowOff>177800</xdr:rowOff>
                  </to>
                </anchor>
              </controlPr>
            </control>
          </mc:Choice>
        </mc:AlternateContent>
        <mc:AlternateContent xmlns:mc="http://schemas.openxmlformats.org/markup-compatibility/2006">
          <mc:Choice Requires="x14">
            <control shapeId="38916" r:id="rId6" name="Check Box 4">
              <controlPr defaultSize="0" autoFill="0" autoLine="0" autoPict="0">
                <anchor moveWithCells="1">
                  <from>
                    <xdr:col>1</xdr:col>
                    <xdr:colOff>228600</xdr:colOff>
                    <xdr:row>6</xdr:row>
                    <xdr:rowOff>38100</xdr:rowOff>
                  </from>
                  <to>
                    <xdr:col>1</xdr:col>
                    <xdr:colOff>495300</xdr:colOff>
                    <xdr:row>6</xdr:row>
                    <xdr:rowOff>177800</xdr:rowOff>
                  </to>
                </anchor>
              </controlPr>
            </control>
          </mc:Choice>
        </mc:AlternateContent>
        <mc:AlternateContent xmlns:mc="http://schemas.openxmlformats.org/markup-compatibility/2006">
          <mc:Choice Requires="x14">
            <control shapeId="38917" r:id="rId7" name="Check Box 5">
              <controlPr defaultSize="0" autoFill="0" autoLine="0" autoPict="0">
                <anchor moveWithCells="1">
                  <from>
                    <xdr:col>1</xdr:col>
                    <xdr:colOff>228600</xdr:colOff>
                    <xdr:row>7</xdr:row>
                    <xdr:rowOff>38100</xdr:rowOff>
                  </from>
                  <to>
                    <xdr:col>1</xdr:col>
                    <xdr:colOff>495300</xdr:colOff>
                    <xdr:row>7</xdr:row>
                    <xdr:rowOff>177800</xdr:rowOff>
                  </to>
                </anchor>
              </controlPr>
            </control>
          </mc:Choice>
        </mc:AlternateContent>
        <mc:AlternateContent xmlns:mc="http://schemas.openxmlformats.org/markup-compatibility/2006">
          <mc:Choice Requires="x14">
            <control shapeId="38918" r:id="rId8" name="Check Box 6">
              <controlPr defaultSize="0" autoFill="0" autoLine="0" autoPict="0">
                <anchor moveWithCells="1">
                  <from>
                    <xdr:col>1</xdr:col>
                    <xdr:colOff>228600</xdr:colOff>
                    <xdr:row>8</xdr:row>
                    <xdr:rowOff>38100</xdr:rowOff>
                  </from>
                  <to>
                    <xdr:col>1</xdr:col>
                    <xdr:colOff>495300</xdr:colOff>
                    <xdr:row>8</xdr:row>
                    <xdr:rowOff>177800</xdr:rowOff>
                  </to>
                </anchor>
              </controlPr>
            </control>
          </mc:Choice>
        </mc:AlternateContent>
        <mc:AlternateContent xmlns:mc="http://schemas.openxmlformats.org/markup-compatibility/2006">
          <mc:Choice Requires="x14">
            <control shapeId="38919" r:id="rId9" name="Check Box 7">
              <controlPr defaultSize="0" autoFill="0" autoLine="0" autoPict="0">
                <anchor moveWithCells="1">
                  <from>
                    <xdr:col>1</xdr:col>
                    <xdr:colOff>228600</xdr:colOff>
                    <xdr:row>9</xdr:row>
                    <xdr:rowOff>38100</xdr:rowOff>
                  </from>
                  <to>
                    <xdr:col>1</xdr:col>
                    <xdr:colOff>495300</xdr:colOff>
                    <xdr:row>9</xdr:row>
                    <xdr:rowOff>177800</xdr:rowOff>
                  </to>
                </anchor>
              </controlPr>
            </control>
          </mc:Choice>
        </mc:AlternateContent>
        <mc:AlternateContent xmlns:mc="http://schemas.openxmlformats.org/markup-compatibility/2006">
          <mc:Choice Requires="x14">
            <control shapeId="38923" r:id="rId10" name="Check Box 11">
              <controlPr defaultSize="0" autoFill="0" autoLine="0" autoPict="0">
                <anchor moveWithCells="1">
                  <from>
                    <xdr:col>1</xdr:col>
                    <xdr:colOff>228600</xdr:colOff>
                    <xdr:row>10</xdr:row>
                    <xdr:rowOff>38100</xdr:rowOff>
                  </from>
                  <to>
                    <xdr:col>1</xdr:col>
                    <xdr:colOff>495300</xdr:colOff>
                    <xdr:row>10</xdr:row>
                    <xdr:rowOff>177800</xdr:rowOff>
                  </to>
                </anchor>
              </controlPr>
            </control>
          </mc:Choice>
        </mc:AlternateContent>
        <mc:AlternateContent xmlns:mc="http://schemas.openxmlformats.org/markup-compatibility/2006">
          <mc:Choice Requires="x14">
            <control shapeId="38924" r:id="rId11" name="Check Box 12">
              <controlPr defaultSize="0" autoFill="0" autoLine="0" autoPict="0">
                <anchor moveWithCells="1">
                  <from>
                    <xdr:col>1</xdr:col>
                    <xdr:colOff>228600</xdr:colOff>
                    <xdr:row>11</xdr:row>
                    <xdr:rowOff>38100</xdr:rowOff>
                  </from>
                  <to>
                    <xdr:col>1</xdr:col>
                    <xdr:colOff>495300</xdr:colOff>
                    <xdr:row>11</xdr:row>
                    <xdr:rowOff>177800</xdr:rowOff>
                  </to>
                </anchor>
              </controlPr>
            </control>
          </mc:Choice>
        </mc:AlternateContent>
        <mc:AlternateContent xmlns:mc="http://schemas.openxmlformats.org/markup-compatibility/2006">
          <mc:Choice Requires="x14">
            <control shapeId="38925" r:id="rId12" name="Check Box 13">
              <controlPr defaultSize="0" autoFill="0" autoLine="0" autoPict="0">
                <anchor moveWithCells="1">
                  <from>
                    <xdr:col>1</xdr:col>
                    <xdr:colOff>228600</xdr:colOff>
                    <xdr:row>12</xdr:row>
                    <xdr:rowOff>38100</xdr:rowOff>
                  </from>
                  <to>
                    <xdr:col>1</xdr:col>
                    <xdr:colOff>495300</xdr:colOff>
                    <xdr:row>12</xdr:row>
                    <xdr:rowOff>177800</xdr:rowOff>
                  </to>
                </anchor>
              </controlPr>
            </control>
          </mc:Choice>
        </mc:AlternateContent>
        <mc:AlternateContent xmlns:mc="http://schemas.openxmlformats.org/markup-compatibility/2006">
          <mc:Choice Requires="x14">
            <control shapeId="38926" r:id="rId13" name="Check Box 14">
              <controlPr defaultSize="0" autoFill="0" autoLine="0" autoPict="0">
                <anchor moveWithCells="1">
                  <from>
                    <xdr:col>1</xdr:col>
                    <xdr:colOff>228600</xdr:colOff>
                    <xdr:row>13</xdr:row>
                    <xdr:rowOff>38100</xdr:rowOff>
                  </from>
                  <to>
                    <xdr:col>1</xdr:col>
                    <xdr:colOff>495300</xdr:colOff>
                    <xdr:row>13</xdr:row>
                    <xdr:rowOff>177800</xdr:rowOff>
                  </to>
                </anchor>
              </controlPr>
            </control>
          </mc:Choice>
        </mc:AlternateContent>
        <mc:AlternateContent xmlns:mc="http://schemas.openxmlformats.org/markup-compatibility/2006">
          <mc:Choice Requires="x14">
            <control shapeId="38927" r:id="rId14" name="Check Box 15">
              <controlPr defaultSize="0" autoFill="0" autoLine="0" autoPict="0">
                <anchor moveWithCells="1">
                  <from>
                    <xdr:col>1</xdr:col>
                    <xdr:colOff>228600</xdr:colOff>
                    <xdr:row>14</xdr:row>
                    <xdr:rowOff>38100</xdr:rowOff>
                  </from>
                  <to>
                    <xdr:col>1</xdr:col>
                    <xdr:colOff>495300</xdr:colOff>
                    <xdr:row>14</xdr:row>
                    <xdr:rowOff>177800</xdr:rowOff>
                  </to>
                </anchor>
              </controlPr>
            </control>
          </mc:Choice>
        </mc:AlternateContent>
        <mc:AlternateContent xmlns:mc="http://schemas.openxmlformats.org/markup-compatibility/2006">
          <mc:Choice Requires="x14">
            <control shapeId="38928" r:id="rId15" name="Check Box 16">
              <controlPr defaultSize="0" autoFill="0" autoLine="0" autoPict="0">
                <anchor moveWithCells="1">
                  <from>
                    <xdr:col>1</xdr:col>
                    <xdr:colOff>228600</xdr:colOff>
                    <xdr:row>15</xdr:row>
                    <xdr:rowOff>38100</xdr:rowOff>
                  </from>
                  <to>
                    <xdr:col>1</xdr:col>
                    <xdr:colOff>495300</xdr:colOff>
                    <xdr:row>15</xdr:row>
                    <xdr:rowOff>177800</xdr:rowOff>
                  </to>
                </anchor>
              </controlPr>
            </control>
          </mc:Choice>
        </mc:AlternateContent>
        <mc:AlternateContent xmlns:mc="http://schemas.openxmlformats.org/markup-compatibility/2006">
          <mc:Choice Requires="x14">
            <control shapeId="38929" r:id="rId16" name="Check Box 17">
              <controlPr defaultSize="0" autoFill="0" autoLine="0" autoPict="0">
                <anchor moveWithCells="1">
                  <from>
                    <xdr:col>1</xdr:col>
                    <xdr:colOff>228600</xdr:colOff>
                    <xdr:row>16</xdr:row>
                    <xdr:rowOff>38100</xdr:rowOff>
                  </from>
                  <to>
                    <xdr:col>1</xdr:col>
                    <xdr:colOff>495300</xdr:colOff>
                    <xdr:row>16</xdr:row>
                    <xdr:rowOff>177800</xdr:rowOff>
                  </to>
                </anchor>
              </controlPr>
            </control>
          </mc:Choice>
        </mc:AlternateContent>
        <mc:AlternateContent xmlns:mc="http://schemas.openxmlformats.org/markup-compatibility/2006">
          <mc:Choice Requires="x14">
            <control shapeId="38930" r:id="rId17" name="Check Box 18">
              <controlPr defaultSize="0" autoFill="0" autoLine="0" autoPict="0">
                <anchor moveWithCells="1">
                  <from>
                    <xdr:col>1</xdr:col>
                    <xdr:colOff>228600</xdr:colOff>
                    <xdr:row>17</xdr:row>
                    <xdr:rowOff>38100</xdr:rowOff>
                  </from>
                  <to>
                    <xdr:col>1</xdr:col>
                    <xdr:colOff>495300</xdr:colOff>
                    <xdr:row>17</xdr:row>
                    <xdr:rowOff>177800</xdr:rowOff>
                  </to>
                </anchor>
              </controlPr>
            </control>
          </mc:Choice>
        </mc:AlternateContent>
        <mc:AlternateContent xmlns:mc="http://schemas.openxmlformats.org/markup-compatibility/2006">
          <mc:Choice Requires="x14">
            <control shapeId="38931" r:id="rId18" name="Check Box 19">
              <controlPr defaultSize="0" autoFill="0" autoLine="0" autoPict="0">
                <anchor moveWithCells="1">
                  <from>
                    <xdr:col>1</xdr:col>
                    <xdr:colOff>228600</xdr:colOff>
                    <xdr:row>18</xdr:row>
                    <xdr:rowOff>38100</xdr:rowOff>
                  </from>
                  <to>
                    <xdr:col>1</xdr:col>
                    <xdr:colOff>495300</xdr:colOff>
                    <xdr:row>18</xdr:row>
                    <xdr:rowOff>177800</xdr:rowOff>
                  </to>
                </anchor>
              </controlPr>
            </control>
          </mc:Choice>
        </mc:AlternateContent>
        <mc:AlternateContent xmlns:mc="http://schemas.openxmlformats.org/markup-compatibility/2006">
          <mc:Choice Requires="x14">
            <control shapeId="38932" r:id="rId19" name="Check Box 20">
              <controlPr defaultSize="0" autoFill="0" autoLine="0" autoPict="0">
                <anchor moveWithCells="1">
                  <from>
                    <xdr:col>1</xdr:col>
                    <xdr:colOff>228600</xdr:colOff>
                    <xdr:row>19</xdr:row>
                    <xdr:rowOff>38100</xdr:rowOff>
                  </from>
                  <to>
                    <xdr:col>1</xdr:col>
                    <xdr:colOff>495300</xdr:colOff>
                    <xdr:row>19</xdr:row>
                    <xdr:rowOff>177800</xdr:rowOff>
                  </to>
                </anchor>
              </controlPr>
            </control>
          </mc:Choice>
        </mc:AlternateContent>
        <mc:AlternateContent xmlns:mc="http://schemas.openxmlformats.org/markup-compatibility/2006">
          <mc:Choice Requires="x14">
            <control shapeId="38933" r:id="rId20" name="Check Box 21">
              <controlPr defaultSize="0" autoFill="0" autoLine="0" autoPict="0">
                <anchor moveWithCells="1">
                  <from>
                    <xdr:col>1</xdr:col>
                    <xdr:colOff>228600</xdr:colOff>
                    <xdr:row>20</xdr:row>
                    <xdr:rowOff>38100</xdr:rowOff>
                  </from>
                  <to>
                    <xdr:col>1</xdr:col>
                    <xdr:colOff>495300</xdr:colOff>
                    <xdr:row>20</xdr:row>
                    <xdr:rowOff>177800</xdr:rowOff>
                  </to>
                </anchor>
              </controlPr>
            </control>
          </mc:Choice>
        </mc:AlternateContent>
        <mc:AlternateContent xmlns:mc="http://schemas.openxmlformats.org/markup-compatibility/2006">
          <mc:Choice Requires="x14">
            <control shapeId="38934" r:id="rId21" name="Check Box 22">
              <controlPr defaultSize="0" autoFill="0" autoLine="0" autoPict="0">
                <anchor moveWithCells="1">
                  <from>
                    <xdr:col>1</xdr:col>
                    <xdr:colOff>228600</xdr:colOff>
                    <xdr:row>21</xdr:row>
                    <xdr:rowOff>38100</xdr:rowOff>
                  </from>
                  <to>
                    <xdr:col>1</xdr:col>
                    <xdr:colOff>495300</xdr:colOff>
                    <xdr:row>21</xdr:row>
                    <xdr:rowOff>177800</xdr:rowOff>
                  </to>
                </anchor>
              </controlPr>
            </control>
          </mc:Choice>
        </mc:AlternateContent>
        <mc:AlternateContent xmlns:mc="http://schemas.openxmlformats.org/markup-compatibility/2006">
          <mc:Choice Requires="x14">
            <control shapeId="38935" r:id="rId22" name="Check Box 23">
              <controlPr defaultSize="0" autoFill="0" autoLine="0" autoPict="0">
                <anchor moveWithCells="1">
                  <from>
                    <xdr:col>1</xdr:col>
                    <xdr:colOff>228600</xdr:colOff>
                    <xdr:row>22</xdr:row>
                    <xdr:rowOff>38100</xdr:rowOff>
                  </from>
                  <to>
                    <xdr:col>1</xdr:col>
                    <xdr:colOff>495300</xdr:colOff>
                    <xdr:row>22</xdr:row>
                    <xdr:rowOff>177800</xdr:rowOff>
                  </to>
                </anchor>
              </controlPr>
            </control>
          </mc:Choice>
        </mc:AlternateContent>
        <mc:AlternateContent xmlns:mc="http://schemas.openxmlformats.org/markup-compatibility/2006">
          <mc:Choice Requires="x14">
            <control shapeId="38936" r:id="rId23" name="Check Box 24">
              <controlPr defaultSize="0" autoFill="0" autoLine="0" autoPict="0">
                <anchor moveWithCells="1">
                  <from>
                    <xdr:col>1</xdr:col>
                    <xdr:colOff>228600</xdr:colOff>
                    <xdr:row>23</xdr:row>
                    <xdr:rowOff>38100</xdr:rowOff>
                  </from>
                  <to>
                    <xdr:col>1</xdr:col>
                    <xdr:colOff>495300</xdr:colOff>
                    <xdr:row>23</xdr:row>
                    <xdr:rowOff>177800</xdr:rowOff>
                  </to>
                </anchor>
              </controlPr>
            </control>
          </mc:Choice>
        </mc:AlternateContent>
        <mc:AlternateContent xmlns:mc="http://schemas.openxmlformats.org/markup-compatibility/2006">
          <mc:Choice Requires="x14">
            <control shapeId="38937" r:id="rId24" name="Check Box 25">
              <controlPr defaultSize="0" autoFill="0" autoLine="0" autoPict="0">
                <anchor moveWithCells="1">
                  <from>
                    <xdr:col>1</xdr:col>
                    <xdr:colOff>228600</xdr:colOff>
                    <xdr:row>24</xdr:row>
                    <xdr:rowOff>38100</xdr:rowOff>
                  </from>
                  <to>
                    <xdr:col>1</xdr:col>
                    <xdr:colOff>495300</xdr:colOff>
                    <xdr:row>24</xdr:row>
                    <xdr:rowOff>177800</xdr:rowOff>
                  </to>
                </anchor>
              </controlPr>
            </control>
          </mc:Choice>
        </mc:AlternateContent>
        <mc:AlternateContent xmlns:mc="http://schemas.openxmlformats.org/markup-compatibility/2006">
          <mc:Choice Requires="x14">
            <control shapeId="38938" r:id="rId25" name="Check Box 26">
              <controlPr defaultSize="0" autoFill="0" autoLine="0" autoPict="0">
                <anchor moveWithCells="1">
                  <from>
                    <xdr:col>1</xdr:col>
                    <xdr:colOff>228600</xdr:colOff>
                    <xdr:row>25</xdr:row>
                    <xdr:rowOff>38100</xdr:rowOff>
                  </from>
                  <to>
                    <xdr:col>1</xdr:col>
                    <xdr:colOff>495300</xdr:colOff>
                    <xdr:row>25</xdr:row>
                    <xdr:rowOff>177800</xdr:rowOff>
                  </to>
                </anchor>
              </controlPr>
            </control>
          </mc:Choice>
        </mc:AlternateContent>
        <mc:AlternateContent xmlns:mc="http://schemas.openxmlformats.org/markup-compatibility/2006">
          <mc:Choice Requires="x14">
            <control shapeId="38939" r:id="rId26" name="Check Box 27">
              <controlPr defaultSize="0" autoFill="0" autoLine="0" autoPict="0">
                <anchor moveWithCells="1">
                  <from>
                    <xdr:col>1</xdr:col>
                    <xdr:colOff>228600</xdr:colOff>
                    <xdr:row>26</xdr:row>
                    <xdr:rowOff>38100</xdr:rowOff>
                  </from>
                  <to>
                    <xdr:col>1</xdr:col>
                    <xdr:colOff>495300</xdr:colOff>
                    <xdr:row>26</xdr:row>
                    <xdr:rowOff>177800</xdr:rowOff>
                  </to>
                </anchor>
              </controlPr>
            </control>
          </mc:Choice>
        </mc:AlternateContent>
        <mc:AlternateContent xmlns:mc="http://schemas.openxmlformats.org/markup-compatibility/2006">
          <mc:Choice Requires="x14">
            <control shapeId="38940" r:id="rId27" name="Check Box 28">
              <controlPr defaultSize="0" autoFill="0" autoLine="0" autoPict="0">
                <anchor moveWithCells="1">
                  <from>
                    <xdr:col>1</xdr:col>
                    <xdr:colOff>228600</xdr:colOff>
                    <xdr:row>27</xdr:row>
                    <xdr:rowOff>38100</xdr:rowOff>
                  </from>
                  <to>
                    <xdr:col>1</xdr:col>
                    <xdr:colOff>495300</xdr:colOff>
                    <xdr:row>27</xdr:row>
                    <xdr:rowOff>177800</xdr:rowOff>
                  </to>
                </anchor>
              </controlPr>
            </control>
          </mc:Choice>
        </mc:AlternateContent>
        <mc:AlternateContent xmlns:mc="http://schemas.openxmlformats.org/markup-compatibility/2006">
          <mc:Choice Requires="x14">
            <control shapeId="38941" r:id="rId28" name="Check Box 29">
              <controlPr defaultSize="0" autoFill="0" autoLine="0" autoPict="0">
                <anchor moveWithCells="1">
                  <from>
                    <xdr:col>1</xdr:col>
                    <xdr:colOff>228600</xdr:colOff>
                    <xdr:row>28</xdr:row>
                    <xdr:rowOff>38100</xdr:rowOff>
                  </from>
                  <to>
                    <xdr:col>1</xdr:col>
                    <xdr:colOff>495300</xdr:colOff>
                    <xdr:row>28</xdr:row>
                    <xdr:rowOff>177800</xdr:rowOff>
                  </to>
                </anchor>
              </controlPr>
            </control>
          </mc:Choice>
        </mc:AlternateContent>
        <mc:AlternateContent xmlns:mc="http://schemas.openxmlformats.org/markup-compatibility/2006">
          <mc:Choice Requires="x14">
            <control shapeId="38942" r:id="rId29" name="Check Box 30">
              <controlPr defaultSize="0" autoFill="0" autoLine="0" autoPict="0">
                <anchor moveWithCells="1">
                  <from>
                    <xdr:col>1</xdr:col>
                    <xdr:colOff>228600</xdr:colOff>
                    <xdr:row>29</xdr:row>
                    <xdr:rowOff>38100</xdr:rowOff>
                  </from>
                  <to>
                    <xdr:col>1</xdr:col>
                    <xdr:colOff>495300</xdr:colOff>
                    <xdr:row>29</xdr:row>
                    <xdr:rowOff>177800</xdr:rowOff>
                  </to>
                </anchor>
              </controlPr>
            </control>
          </mc:Choice>
        </mc:AlternateContent>
        <mc:AlternateContent xmlns:mc="http://schemas.openxmlformats.org/markup-compatibility/2006">
          <mc:Choice Requires="x14">
            <control shapeId="38943" r:id="rId30" name="Check Box 31">
              <controlPr defaultSize="0" autoFill="0" autoLine="0" autoPict="0">
                <anchor moveWithCells="1">
                  <from>
                    <xdr:col>1</xdr:col>
                    <xdr:colOff>228600</xdr:colOff>
                    <xdr:row>30</xdr:row>
                    <xdr:rowOff>38100</xdr:rowOff>
                  </from>
                  <to>
                    <xdr:col>1</xdr:col>
                    <xdr:colOff>495300</xdr:colOff>
                    <xdr:row>30</xdr:row>
                    <xdr:rowOff>177800</xdr:rowOff>
                  </to>
                </anchor>
              </controlPr>
            </control>
          </mc:Choice>
        </mc:AlternateContent>
        <mc:AlternateContent xmlns:mc="http://schemas.openxmlformats.org/markup-compatibility/2006">
          <mc:Choice Requires="x14">
            <control shapeId="38944" r:id="rId31" name="Check Box 32">
              <controlPr defaultSize="0" autoFill="0" autoLine="0" autoPict="0">
                <anchor moveWithCells="1">
                  <from>
                    <xdr:col>1</xdr:col>
                    <xdr:colOff>228600</xdr:colOff>
                    <xdr:row>31</xdr:row>
                    <xdr:rowOff>38100</xdr:rowOff>
                  </from>
                  <to>
                    <xdr:col>1</xdr:col>
                    <xdr:colOff>495300</xdr:colOff>
                    <xdr:row>31</xdr:row>
                    <xdr:rowOff>177800</xdr:rowOff>
                  </to>
                </anchor>
              </controlPr>
            </control>
          </mc:Choice>
        </mc:AlternateContent>
        <mc:AlternateContent xmlns:mc="http://schemas.openxmlformats.org/markup-compatibility/2006">
          <mc:Choice Requires="x14">
            <control shapeId="38945" r:id="rId32" name="Check Box 33">
              <controlPr defaultSize="0" autoFill="0" autoLine="0" autoPict="0">
                <anchor moveWithCells="1">
                  <from>
                    <xdr:col>1</xdr:col>
                    <xdr:colOff>228600</xdr:colOff>
                    <xdr:row>32</xdr:row>
                    <xdr:rowOff>38100</xdr:rowOff>
                  </from>
                  <to>
                    <xdr:col>1</xdr:col>
                    <xdr:colOff>495300</xdr:colOff>
                    <xdr:row>32</xdr:row>
                    <xdr:rowOff>177800</xdr:rowOff>
                  </to>
                </anchor>
              </controlPr>
            </control>
          </mc:Choice>
        </mc:AlternateContent>
        <mc:AlternateContent xmlns:mc="http://schemas.openxmlformats.org/markup-compatibility/2006">
          <mc:Choice Requires="x14">
            <control shapeId="38946" r:id="rId33" name="Check Box 34">
              <controlPr defaultSize="0" autoFill="0" autoLine="0" autoPict="0">
                <anchor moveWithCells="1">
                  <from>
                    <xdr:col>1</xdr:col>
                    <xdr:colOff>228600</xdr:colOff>
                    <xdr:row>33</xdr:row>
                    <xdr:rowOff>38100</xdr:rowOff>
                  </from>
                  <to>
                    <xdr:col>1</xdr:col>
                    <xdr:colOff>495300</xdr:colOff>
                    <xdr:row>33</xdr:row>
                    <xdr:rowOff>177800</xdr:rowOff>
                  </to>
                </anchor>
              </controlPr>
            </control>
          </mc:Choice>
        </mc:AlternateContent>
        <mc:AlternateContent xmlns:mc="http://schemas.openxmlformats.org/markup-compatibility/2006">
          <mc:Choice Requires="x14">
            <control shapeId="38947" r:id="rId34" name="Check Box 35">
              <controlPr defaultSize="0" autoFill="0" autoLine="0" autoPict="0">
                <anchor moveWithCells="1">
                  <from>
                    <xdr:col>1</xdr:col>
                    <xdr:colOff>228600</xdr:colOff>
                    <xdr:row>34</xdr:row>
                    <xdr:rowOff>38100</xdr:rowOff>
                  </from>
                  <to>
                    <xdr:col>1</xdr:col>
                    <xdr:colOff>495300</xdr:colOff>
                    <xdr:row>34</xdr:row>
                    <xdr:rowOff>177800</xdr:rowOff>
                  </to>
                </anchor>
              </controlPr>
            </control>
          </mc:Choice>
        </mc:AlternateContent>
        <mc:AlternateContent xmlns:mc="http://schemas.openxmlformats.org/markup-compatibility/2006">
          <mc:Choice Requires="x14">
            <control shapeId="38948" r:id="rId35" name="Check Box 36">
              <controlPr defaultSize="0" autoFill="0" autoLine="0" autoPict="0">
                <anchor moveWithCells="1">
                  <from>
                    <xdr:col>1</xdr:col>
                    <xdr:colOff>228600</xdr:colOff>
                    <xdr:row>35</xdr:row>
                    <xdr:rowOff>38100</xdr:rowOff>
                  </from>
                  <to>
                    <xdr:col>1</xdr:col>
                    <xdr:colOff>495300</xdr:colOff>
                    <xdr:row>35</xdr:row>
                    <xdr:rowOff>177800</xdr:rowOff>
                  </to>
                </anchor>
              </controlPr>
            </control>
          </mc:Choice>
        </mc:AlternateContent>
        <mc:AlternateContent xmlns:mc="http://schemas.openxmlformats.org/markup-compatibility/2006">
          <mc:Choice Requires="x14">
            <control shapeId="38949" r:id="rId36" name="Check Box 37">
              <controlPr defaultSize="0" autoFill="0" autoLine="0" autoPict="0">
                <anchor moveWithCells="1">
                  <from>
                    <xdr:col>1</xdr:col>
                    <xdr:colOff>228600</xdr:colOff>
                    <xdr:row>36</xdr:row>
                    <xdr:rowOff>38100</xdr:rowOff>
                  </from>
                  <to>
                    <xdr:col>1</xdr:col>
                    <xdr:colOff>495300</xdr:colOff>
                    <xdr:row>36</xdr:row>
                    <xdr:rowOff>177800</xdr:rowOff>
                  </to>
                </anchor>
              </controlPr>
            </control>
          </mc:Choice>
        </mc:AlternateContent>
        <mc:AlternateContent xmlns:mc="http://schemas.openxmlformats.org/markup-compatibility/2006">
          <mc:Choice Requires="x14">
            <control shapeId="38950" r:id="rId37" name="Check Box 38">
              <controlPr defaultSize="0" autoFill="0" autoLine="0" autoPict="0">
                <anchor moveWithCells="1">
                  <from>
                    <xdr:col>1</xdr:col>
                    <xdr:colOff>228600</xdr:colOff>
                    <xdr:row>37</xdr:row>
                    <xdr:rowOff>38100</xdr:rowOff>
                  </from>
                  <to>
                    <xdr:col>1</xdr:col>
                    <xdr:colOff>495300</xdr:colOff>
                    <xdr:row>37</xdr:row>
                    <xdr:rowOff>177800</xdr:rowOff>
                  </to>
                </anchor>
              </controlPr>
            </control>
          </mc:Choice>
        </mc:AlternateContent>
        <mc:AlternateContent xmlns:mc="http://schemas.openxmlformats.org/markup-compatibility/2006">
          <mc:Choice Requires="x14">
            <control shapeId="38951" r:id="rId38" name="Check Box 39">
              <controlPr defaultSize="0" autoFill="0" autoLine="0" autoPict="0">
                <anchor moveWithCells="1">
                  <from>
                    <xdr:col>1</xdr:col>
                    <xdr:colOff>228600</xdr:colOff>
                    <xdr:row>38</xdr:row>
                    <xdr:rowOff>38100</xdr:rowOff>
                  </from>
                  <to>
                    <xdr:col>1</xdr:col>
                    <xdr:colOff>495300</xdr:colOff>
                    <xdr:row>38</xdr:row>
                    <xdr:rowOff>177800</xdr:rowOff>
                  </to>
                </anchor>
              </controlPr>
            </control>
          </mc:Choice>
        </mc:AlternateContent>
        <mc:AlternateContent xmlns:mc="http://schemas.openxmlformats.org/markup-compatibility/2006">
          <mc:Choice Requires="x14">
            <control shapeId="38952" r:id="rId39" name="Check Box 40">
              <controlPr defaultSize="0" autoFill="0" autoLine="0" autoPict="0">
                <anchor moveWithCells="1">
                  <from>
                    <xdr:col>1</xdr:col>
                    <xdr:colOff>228600</xdr:colOff>
                    <xdr:row>39</xdr:row>
                    <xdr:rowOff>38100</xdr:rowOff>
                  </from>
                  <to>
                    <xdr:col>1</xdr:col>
                    <xdr:colOff>495300</xdr:colOff>
                    <xdr:row>39</xdr:row>
                    <xdr:rowOff>177800</xdr:rowOff>
                  </to>
                </anchor>
              </controlPr>
            </control>
          </mc:Choice>
        </mc:AlternateContent>
        <mc:AlternateContent xmlns:mc="http://schemas.openxmlformats.org/markup-compatibility/2006">
          <mc:Choice Requires="x14">
            <control shapeId="38953" r:id="rId40" name="Check Box 41">
              <controlPr defaultSize="0" autoFill="0" autoLine="0" autoPict="0">
                <anchor moveWithCells="1">
                  <from>
                    <xdr:col>1</xdr:col>
                    <xdr:colOff>228600</xdr:colOff>
                    <xdr:row>40</xdr:row>
                    <xdr:rowOff>38100</xdr:rowOff>
                  </from>
                  <to>
                    <xdr:col>1</xdr:col>
                    <xdr:colOff>495300</xdr:colOff>
                    <xdr:row>40</xdr:row>
                    <xdr:rowOff>177800</xdr:rowOff>
                  </to>
                </anchor>
              </controlPr>
            </control>
          </mc:Choice>
        </mc:AlternateContent>
        <mc:AlternateContent xmlns:mc="http://schemas.openxmlformats.org/markup-compatibility/2006">
          <mc:Choice Requires="x14">
            <control shapeId="38954" r:id="rId41" name="Check Box 42">
              <controlPr defaultSize="0" autoFill="0" autoLine="0" autoPict="0">
                <anchor moveWithCells="1">
                  <from>
                    <xdr:col>1</xdr:col>
                    <xdr:colOff>228600</xdr:colOff>
                    <xdr:row>41</xdr:row>
                    <xdr:rowOff>38100</xdr:rowOff>
                  </from>
                  <to>
                    <xdr:col>1</xdr:col>
                    <xdr:colOff>495300</xdr:colOff>
                    <xdr:row>41</xdr:row>
                    <xdr:rowOff>177800</xdr:rowOff>
                  </to>
                </anchor>
              </controlPr>
            </control>
          </mc:Choice>
        </mc:AlternateContent>
        <mc:AlternateContent xmlns:mc="http://schemas.openxmlformats.org/markup-compatibility/2006">
          <mc:Choice Requires="x14">
            <control shapeId="38955" r:id="rId42" name="Check Box 43">
              <controlPr defaultSize="0" autoFill="0" autoLine="0" autoPict="0">
                <anchor moveWithCells="1">
                  <from>
                    <xdr:col>1</xdr:col>
                    <xdr:colOff>228600</xdr:colOff>
                    <xdr:row>42</xdr:row>
                    <xdr:rowOff>38100</xdr:rowOff>
                  </from>
                  <to>
                    <xdr:col>1</xdr:col>
                    <xdr:colOff>495300</xdr:colOff>
                    <xdr:row>42</xdr:row>
                    <xdr:rowOff>177800</xdr:rowOff>
                  </to>
                </anchor>
              </controlPr>
            </control>
          </mc:Choice>
        </mc:AlternateContent>
        <mc:AlternateContent xmlns:mc="http://schemas.openxmlformats.org/markup-compatibility/2006">
          <mc:Choice Requires="x14">
            <control shapeId="38956" r:id="rId43" name="Check Box 44">
              <controlPr defaultSize="0" autoFill="0" autoLine="0" autoPict="0">
                <anchor moveWithCells="1">
                  <from>
                    <xdr:col>1</xdr:col>
                    <xdr:colOff>228600</xdr:colOff>
                    <xdr:row>43</xdr:row>
                    <xdr:rowOff>38100</xdr:rowOff>
                  </from>
                  <to>
                    <xdr:col>1</xdr:col>
                    <xdr:colOff>495300</xdr:colOff>
                    <xdr:row>43</xdr:row>
                    <xdr:rowOff>177800</xdr:rowOff>
                  </to>
                </anchor>
              </controlPr>
            </control>
          </mc:Choice>
        </mc:AlternateContent>
        <mc:AlternateContent xmlns:mc="http://schemas.openxmlformats.org/markup-compatibility/2006">
          <mc:Choice Requires="x14">
            <control shapeId="38957" r:id="rId44" name="Check Box 45">
              <controlPr defaultSize="0" autoFill="0" autoLine="0" autoPict="0">
                <anchor moveWithCells="1">
                  <from>
                    <xdr:col>1</xdr:col>
                    <xdr:colOff>228600</xdr:colOff>
                    <xdr:row>44</xdr:row>
                    <xdr:rowOff>38100</xdr:rowOff>
                  </from>
                  <to>
                    <xdr:col>1</xdr:col>
                    <xdr:colOff>495300</xdr:colOff>
                    <xdr:row>44</xdr:row>
                    <xdr:rowOff>177800</xdr:rowOff>
                  </to>
                </anchor>
              </controlPr>
            </control>
          </mc:Choice>
        </mc:AlternateContent>
        <mc:AlternateContent xmlns:mc="http://schemas.openxmlformats.org/markup-compatibility/2006">
          <mc:Choice Requires="x14">
            <control shapeId="38958" r:id="rId45" name="Check Box 46">
              <controlPr defaultSize="0" autoFill="0" autoLine="0" autoPict="0">
                <anchor moveWithCells="1">
                  <from>
                    <xdr:col>1</xdr:col>
                    <xdr:colOff>228600</xdr:colOff>
                    <xdr:row>45</xdr:row>
                    <xdr:rowOff>38100</xdr:rowOff>
                  </from>
                  <to>
                    <xdr:col>1</xdr:col>
                    <xdr:colOff>495300</xdr:colOff>
                    <xdr:row>45</xdr:row>
                    <xdr:rowOff>177800</xdr:rowOff>
                  </to>
                </anchor>
              </controlPr>
            </control>
          </mc:Choice>
        </mc:AlternateContent>
        <mc:AlternateContent xmlns:mc="http://schemas.openxmlformats.org/markup-compatibility/2006">
          <mc:Choice Requires="x14">
            <control shapeId="38959" r:id="rId46" name="Check Box 47">
              <controlPr defaultSize="0" autoFill="0" autoLine="0" autoPict="0">
                <anchor moveWithCells="1">
                  <from>
                    <xdr:col>1</xdr:col>
                    <xdr:colOff>228600</xdr:colOff>
                    <xdr:row>46</xdr:row>
                    <xdr:rowOff>38100</xdr:rowOff>
                  </from>
                  <to>
                    <xdr:col>1</xdr:col>
                    <xdr:colOff>495300</xdr:colOff>
                    <xdr:row>46</xdr:row>
                    <xdr:rowOff>177800</xdr:rowOff>
                  </to>
                </anchor>
              </controlPr>
            </control>
          </mc:Choice>
        </mc:AlternateContent>
        <mc:AlternateContent xmlns:mc="http://schemas.openxmlformats.org/markup-compatibility/2006">
          <mc:Choice Requires="x14">
            <control shapeId="38960" r:id="rId47" name="Check Box 48">
              <controlPr defaultSize="0" autoFill="0" autoLine="0" autoPict="0">
                <anchor moveWithCells="1">
                  <from>
                    <xdr:col>1</xdr:col>
                    <xdr:colOff>228600</xdr:colOff>
                    <xdr:row>47</xdr:row>
                    <xdr:rowOff>38100</xdr:rowOff>
                  </from>
                  <to>
                    <xdr:col>1</xdr:col>
                    <xdr:colOff>495300</xdr:colOff>
                    <xdr:row>47</xdr:row>
                    <xdr:rowOff>177800</xdr:rowOff>
                  </to>
                </anchor>
              </controlPr>
            </control>
          </mc:Choice>
        </mc:AlternateContent>
        <mc:AlternateContent xmlns:mc="http://schemas.openxmlformats.org/markup-compatibility/2006">
          <mc:Choice Requires="x14">
            <control shapeId="38961" r:id="rId48" name="Check Box 49">
              <controlPr defaultSize="0" autoFill="0" autoLine="0" autoPict="0">
                <anchor moveWithCells="1">
                  <from>
                    <xdr:col>1</xdr:col>
                    <xdr:colOff>228600</xdr:colOff>
                    <xdr:row>48</xdr:row>
                    <xdr:rowOff>38100</xdr:rowOff>
                  </from>
                  <to>
                    <xdr:col>1</xdr:col>
                    <xdr:colOff>495300</xdr:colOff>
                    <xdr:row>48</xdr:row>
                    <xdr:rowOff>177800</xdr:rowOff>
                  </to>
                </anchor>
              </controlPr>
            </control>
          </mc:Choice>
        </mc:AlternateContent>
        <mc:AlternateContent xmlns:mc="http://schemas.openxmlformats.org/markup-compatibility/2006">
          <mc:Choice Requires="x14">
            <control shapeId="38962" r:id="rId49" name="Check Box 50">
              <controlPr defaultSize="0" autoFill="0" autoLine="0" autoPict="0">
                <anchor moveWithCells="1">
                  <from>
                    <xdr:col>1</xdr:col>
                    <xdr:colOff>228600</xdr:colOff>
                    <xdr:row>49</xdr:row>
                    <xdr:rowOff>38100</xdr:rowOff>
                  </from>
                  <to>
                    <xdr:col>1</xdr:col>
                    <xdr:colOff>495300</xdr:colOff>
                    <xdr:row>49</xdr:row>
                    <xdr:rowOff>177800</xdr:rowOff>
                  </to>
                </anchor>
              </controlPr>
            </control>
          </mc:Choice>
        </mc:AlternateContent>
        <mc:AlternateContent xmlns:mc="http://schemas.openxmlformats.org/markup-compatibility/2006">
          <mc:Choice Requires="x14">
            <control shapeId="38963" r:id="rId50" name="Check Box 51">
              <controlPr defaultSize="0" autoFill="0" autoLine="0" autoPict="0">
                <anchor moveWithCells="1">
                  <from>
                    <xdr:col>1</xdr:col>
                    <xdr:colOff>228600</xdr:colOff>
                    <xdr:row>50</xdr:row>
                    <xdr:rowOff>38100</xdr:rowOff>
                  </from>
                  <to>
                    <xdr:col>1</xdr:col>
                    <xdr:colOff>495300</xdr:colOff>
                    <xdr:row>50</xdr:row>
                    <xdr:rowOff>177800</xdr:rowOff>
                  </to>
                </anchor>
              </controlPr>
            </control>
          </mc:Choice>
        </mc:AlternateContent>
        <mc:AlternateContent xmlns:mc="http://schemas.openxmlformats.org/markup-compatibility/2006">
          <mc:Choice Requires="x14">
            <control shapeId="38964" r:id="rId51" name="Check Box 52">
              <controlPr defaultSize="0" autoFill="0" autoLine="0" autoPict="0">
                <anchor moveWithCells="1">
                  <from>
                    <xdr:col>1</xdr:col>
                    <xdr:colOff>228600</xdr:colOff>
                    <xdr:row>51</xdr:row>
                    <xdr:rowOff>38100</xdr:rowOff>
                  </from>
                  <to>
                    <xdr:col>1</xdr:col>
                    <xdr:colOff>495300</xdr:colOff>
                    <xdr:row>51</xdr:row>
                    <xdr:rowOff>177800</xdr:rowOff>
                  </to>
                </anchor>
              </controlPr>
            </control>
          </mc:Choice>
        </mc:AlternateContent>
        <mc:AlternateContent xmlns:mc="http://schemas.openxmlformats.org/markup-compatibility/2006">
          <mc:Choice Requires="x14">
            <control shapeId="38965" r:id="rId52" name="Check Box 53">
              <controlPr defaultSize="0" autoFill="0" autoLine="0" autoPict="0">
                <anchor moveWithCells="1">
                  <from>
                    <xdr:col>1</xdr:col>
                    <xdr:colOff>228600</xdr:colOff>
                    <xdr:row>52</xdr:row>
                    <xdr:rowOff>38100</xdr:rowOff>
                  </from>
                  <to>
                    <xdr:col>1</xdr:col>
                    <xdr:colOff>495300</xdr:colOff>
                    <xdr:row>52</xdr:row>
                    <xdr:rowOff>177800</xdr:rowOff>
                  </to>
                </anchor>
              </controlPr>
            </control>
          </mc:Choice>
        </mc:AlternateContent>
        <mc:AlternateContent xmlns:mc="http://schemas.openxmlformats.org/markup-compatibility/2006">
          <mc:Choice Requires="x14">
            <control shapeId="38966" r:id="rId53" name="Check Box 54">
              <controlPr defaultSize="0" autoFill="0" autoLine="0" autoPict="0">
                <anchor moveWithCells="1">
                  <from>
                    <xdr:col>1</xdr:col>
                    <xdr:colOff>228600</xdr:colOff>
                    <xdr:row>53</xdr:row>
                    <xdr:rowOff>38100</xdr:rowOff>
                  </from>
                  <to>
                    <xdr:col>1</xdr:col>
                    <xdr:colOff>495300</xdr:colOff>
                    <xdr:row>53</xdr:row>
                    <xdr:rowOff>177800</xdr:rowOff>
                  </to>
                </anchor>
              </controlPr>
            </control>
          </mc:Choice>
        </mc:AlternateContent>
        <mc:AlternateContent xmlns:mc="http://schemas.openxmlformats.org/markup-compatibility/2006">
          <mc:Choice Requires="x14">
            <control shapeId="38967" r:id="rId54" name="Check Box 55">
              <controlPr defaultSize="0" autoFill="0" autoLine="0" autoPict="0">
                <anchor moveWithCells="1">
                  <from>
                    <xdr:col>1</xdr:col>
                    <xdr:colOff>228600</xdr:colOff>
                    <xdr:row>54</xdr:row>
                    <xdr:rowOff>38100</xdr:rowOff>
                  </from>
                  <to>
                    <xdr:col>1</xdr:col>
                    <xdr:colOff>495300</xdr:colOff>
                    <xdr:row>54</xdr:row>
                    <xdr:rowOff>177800</xdr:rowOff>
                  </to>
                </anchor>
              </controlPr>
            </control>
          </mc:Choice>
        </mc:AlternateContent>
        <mc:AlternateContent xmlns:mc="http://schemas.openxmlformats.org/markup-compatibility/2006">
          <mc:Choice Requires="x14">
            <control shapeId="38968" r:id="rId55" name="Check Box 56">
              <controlPr defaultSize="0" autoFill="0" autoLine="0" autoPict="0">
                <anchor moveWithCells="1">
                  <from>
                    <xdr:col>1</xdr:col>
                    <xdr:colOff>228600</xdr:colOff>
                    <xdr:row>55</xdr:row>
                    <xdr:rowOff>38100</xdr:rowOff>
                  </from>
                  <to>
                    <xdr:col>1</xdr:col>
                    <xdr:colOff>495300</xdr:colOff>
                    <xdr:row>55</xdr:row>
                    <xdr:rowOff>177800</xdr:rowOff>
                  </to>
                </anchor>
              </controlPr>
            </control>
          </mc:Choice>
        </mc:AlternateContent>
        <mc:AlternateContent xmlns:mc="http://schemas.openxmlformats.org/markup-compatibility/2006">
          <mc:Choice Requires="x14">
            <control shapeId="38969" r:id="rId56" name="Check Box 57">
              <controlPr defaultSize="0" autoFill="0" autoLine="0" autoPict="0">
                <anchor moveWithCells="1">
                  <from>
                    <xdr:col>1</xdr:col>
                    <xdr:colOff>228600</xdr:colOff>
                    <xdr:row>56</xdr:row>
                    <xdr:rowOff>38100</xdr:rowOff>
                  </from>
                  <to>
                    <xdr:col>1</xdr:col>
                    <xdr:colOff>495300</xdr:colOff>
                    <xdr:row>56</xdr:row>
                    <xdr:rowOff>177800</xdr:rowOff>
                  </to>
                </anchor>
              </controlPr>
            </control>
          </mc:Choice>
        </mc:AlternateContent>
        <mc:AlternateContent xmlns:mc="http://schemas.openxmlformats.org/markup-compatibility/2006">
          <mc:Choice Requires="x14">
            <control shapeId="38970" r:id="rId57" name="Check Box 58">
              <controlPr defaultSize="0" autoFill="0" autoLine="0" autoPict="0">
                <anchor moveWithCells="1">
                  <from>
                    <xdr:col>1</xdr:col>
                    <xdr:colOff>228600</xdr:colOff>
                    <xdr:row>57</xdr:row>
                    <xdr:rowOff>38100</xdr:rowOff>
                  </from>
                  <to>
                    <xdr:col>1</xdr:col>
                    <xdr:colOff>495300</xdr:colOff>
                    <xdr:row>57</xdr:row>
                    <xdr:rowOff>177800</xdr:rowOff>
                  </to>
                </anchor>
              </controlPr>
            </control>
          </mc:Choice>
        </mc:AlternateContent>
        <mc:AlternateContent xmlns:mc="http://schemas.openxmlformats.org/markup-compatibility/2006">
          <mc:Choice Requires="x14">
            <control shapeId="38971" r:id="rId58" name="Check Box 59">
              <controlPr defaultSize="0" autoFill="0" autoLine="0" autoPict="0">
                <anchor moveWithCells="1">
                  <from>
                    <xdr:col>1</xdr:col>
                    <xdr:colOff>228600</xdr:colOff>
                    <xdr:row>58</xdr:row>
                    <xdr:rowOff>38100</xdr:rowOff>
                  </from>
                  <to>
                    <xdr:col>1</xdr:col>
                    <xdr:colOff>495300</xdr:colOff>
                    <xdr:row>58</xdr:row>
                    <xdr:rowOff>177800</xdr:rowOff>
                  </to>
                </anchor>
              </controlPr>
            </control>
          </mc:Choice>
        </mc:AlternateContent>
        <mc:AlternateContent xmlns:mc="http://schemas.openxmlformats.org/markup-compatibility/2006">
          <mc:Choice Requires="x14">
            <control shapeId="38972" r:id="rId59" name="Check Box 60">
              <controlPr defaultSize="0" autoFill="0" autoLine="0" autoPict="0">
                <anchor moveWithCells="1">
                  <from>
                    <xdr:col>1</xdr:col>
                    <xdr:colOff>228600</xdr:colOff>
                    <xdr:row>59</xdr:row>
                    <xdr:rowOff>38100</xdr:rowOff>
                  </from>
                  <to>
                    <xdr:col>1</xdr:col>
                    <xdr:colOff>495300</xdr:colOff>
                    <xdr:row>59</xdr:row>
                    <xdr:rowOff>177800</xdr:rowOff>
                  </to>
                </anchor>
              </controlPr>
            </control>
          </mc:Choice>
        </mc:AlternateContent>
        <mc:AlternateContent xmlns:mc="http://schemas.openxmlformats.org/markup-compatibility/2006">
          <mc:Choice Requires="x14">
            <control shapeId="38973" r:id="rId60" name="Check Box 61">
              <controlPr defaultSize="0" autoFill="0" autoLine="0" autoPict="0">
                <anchor moveWithCells="1">
                  <from>
                    <xdr:col>1</xdr:col>
                    <xdr:colOff>228600</xdr:colOff>
                    <xdr:row>60</xdr:row>
                    <xdr:rowOff>38100</xdr:rowOff>
                  </from>
                  <to>
                    <xdr:col>1</xdr:col>
                    <xdr:colOff>495300</xdr:colOff>
                    <xdr:row>60</xdr:row>
                    <xdr:rowOff>177800</xdr:rowOff>
                  </to>
                </anchor>
              </controlPr>
            </control>
          </mc:Choice>
        </mc:AlternateContent>
        <mc:AlternateContent xmlns:mc="http://schemas.openxmlformats.org/markup-compatibility/2006">
          <mc:Choice Requires="x14">
            <control shapeId="38974" r:id="rId61" name="Check Box 62">
              <controlPr defaultSize="0" autoFill="0" autoLine="0" autoPict="0">
                <anchor moveWithCells="1">
                  <from>
                    <xdr:col>1</xdr:col>
                    <xdr:colOff>228600</xdr:colOff>
                    <xdr:row>61</xdr:row>
                    <xdr:rowOff>38100</xdr:rowOff>
                  </from>
                  <to>
                    <xdr:col>1</xdr:col>
                    <xdr:colOff>495300</xdr:colOff>
                    <xdr:row>61</xdr:row>
                    <xdr:rowOff>177800</xdr:rowOff>
                  </to>
                </anchor>
              </controlPr>
            </control>
          </mc:Choice>
        </mc:AlternateContent>
        <mc:AlternateContent xmlns:mc="http://schemas.openxmlformats.org/markup-compatibility/2006">
          <mc:Choice Requires="x14">
            <control shapeId="38975" r:id="rId62" name="Check Box 63">
              <controlPr defaultSize="0" autoFill="0" autoLine="0" autoPict="0">
                <anchor moveWithCells="1">
                  <from>
                    <xdr:col>1</xdr:col>
                    <xdr:colOff>228600</xdr:colOff>
                    <xdr:row>62</xdr:row>
                    <xdr:rowOff>38100</xdr:rowOff>
                  </from>
                  <to>
                    <xdr:col>1</xdr:col>
                    <xdr:colOff>495300</xdr:colOff>
                    <xdr:row>62</xdr:row>
                    <xdr:rowOff>177800</xdr:rowOff>
                  </to>
                </anchor>
              </controlPr>
            </control>
          </mc:Choice>
        </mc:AlternateContent>
        <mc:AlternateContent xmlns:mc="http://schemas.openxmlformats.org/markup-compatibility/2006">
          <mc:Choice Requires="x14">
            <control shapeId="38976" r:id="rId63" name="Check Box 64">
              <controlPr defaultSize="0" autoFill="0" autoLine="0" autoPict="0">
                <anchor moveWithCells="1">
                  <from>
                    <xdr:col>1</xdr:col>
                    <xdr:colOff>228600</xdr:colOff>
                    <xdr:row>63</xdr:row>
                    <xdr:rowOff>38100</xdr:rowOff>
                  </from>
                  <to>
                    <xdr:col>1</xdr:col>
                    <xdr:colOff>495300</xdr:colOff>
                    <xdr:row>63</xdr:row>
                    <xdr:rowOff>177800</xdr:rowOff>
                  </to>
                </anchor>
              </controlPr>
            </control>
          </mc:Choice>
        </mc:AlternateContent>
        <mc:AlternateContent xmlns:mc="http://schemas.openxmlformats.org/markup-compatibility/2006">
          <mc:Choice Requires="x14">
            <control shapeId="38977" r:id="rId64" name="Check Box 65">
              <controlPr defaultSize="0" autoFill="0" autoLine="0" autoPict="0">
                <anchor moveWithCells="1">
                  <from>
                    <xdr:col>1</xdr:col>
                    <xdr:colOff>228600</xdr:colOff>
                    <xdr:row>64</xdr:row>
                    <xdr:rowOff>38100</xdr:rowOff>
                  </from>
                  <to>
                    <xdr:col>1</xdr:col>
                    <xdr:colOff>495300</xdr:colOff>
                    <xdr:row>64</xdr:row>
                    <xdr:rowOff>177800</xdr:rowOff>
                  </to>
                </anchor>
              </controlPr>
            </control>
          </mc:Choice>
        </mc:AlternateContent>
        <mc:AlternateContent xmlns:mc="http://schemas.openxmlformats.org/markup-compatibility/2006">
          <mc:Choice Requires="x14">
            <control shapeId="38978" r:id="rId65" name="Check Box 66">
              <controlPr defaultSize="0" autoFill="0" autoLine="0" autoPict="0">
                <anchor moveWithCells="1">
                  <from>
                    <xdr:col>1</xdr:col>
                    <xdr:colOff>228600</xdr:colOff>
                    <xdr:row>65</xdr:row>
                    <xdr:rowOff>38100</xdr:rowOff>
                  </from>
                  <to>
                    <xdr:col>1</xdr:col>
                    <xdr:colOff>495300</xdr:colOff>
                    <xdr:row>65</xdr:row>
                    <xdr:rowOff>177800</xdr:rowOff>
                  </to>
                </anchor>
              </controlPr>
            </control>
          </mc:Choice>
        </mc:AlternateContent>
        <mc:AlternateContent xmlns:mc="http://schemas.openxmlformats.org/markup-compatibility/2006">
          <mc:Choice Requires="x14">
            <control shapeId="38979" r:id="rId66" name="Check Box 67">
              <controlPr defaultSize="0" autoFill="0" autoLine="0" autoPict="0">
                <anchor moveWithCells="1">
                  <from>
                    <xdr:col>1</xdr:col>
                    <xdr:colOff>228600</xdr:colOff>
                    <xdr:row>66</xdr:row>
                    <xdr:rowOff>38100</xdr:rowOff>
                  </from>
                  <to>
                    <xdr:col>1</xdr:col>
                    <xdr:colOff>495300</xdr:colOff>
                    <xdr:row>66</xdr:row>
                    <xdr:rowOff>177800</xdr:rowOff>
                  </to>
                </anchor>
              </controlPr>
            </control>
          </mc:Choice>
        </mc:AlternateContent>
        <mc:AlternateContent xmlns:mc="http://schemas.openxmlformats.org/markup-compatibility/2006">
          <mc:Choice Requires="x14">
            <control shapeId="38980" r:id="rId67" name="Check Box 68">
              <controlPr defaultSize="0" autoFill="0" autoLine="0" autoPict="0">
                <anchor moveWithCells="1">
                  <from>
                    <xdr:col>1</xdr:col>
                    <xdr:colOff>228600</xdr:colOff>
                    <xdr:row>67</xdr:row>
                    <xdr:rowOff>38100</xdr:rowOff>
                  </from>
                  <to>
                    <xdr:col>1</xdr:col>
                    <xdr:colOff>495300</xdr:colOff>
                    <xdr:row>67</xdr:row>
                    <xdr:rowOff>177800</xdr:rowOff>
                  </to>
                </anchor>
              </controlPr>
            </control>
          </mc:Choice>
        </mc:AlternateContent>
        <mc:AlternateContent xmlns:mc="http://schemas.openxmlformats.org/markup-compatibility/2006">
          <mc:Choice Requires="x14">
            <control shapeId="38981" r:id="rId68" name="Check Box 69">
              <controlPr defaultSize="0" autoFill="0" autoLine="0" autoPict="0">
                <anchor moveWithCells="1">
                  <from>
                    <xdr:col>1</xdr:col>
                    <xdr:colOff>228600</xdr:colOff>
                    <xdr:row>68</xdr:row>
                    <xdr:rowOff>38100</xdr:rowOff>
                  </from>
                  <to>
                    <xdr:col>1</xdr:col>
                    <xdr:colOff>495300</xdr:colOff>
                    <xdr:row>68</xdr:row>
                    <xdr:rowOff>177800</xdr:rowOff>
                  </to>
                </anchor>
              </controlPr>
            </control>
          </mc:Choice>
        </mc:AlternateContent>
        <mc:AlternateContent xmlns:mc="http://schemas.openxmlformats.org/markup-compatibility/2006">
          <mc:Choice Requires="x14">
            <control shapeId="38982" r:id="rId69" name="Check Box 70">
              <controlPr defaultSize="0" autoFill="0" autoLine="0" autoPict="0">
                <anchor moveWithCells="1">
                  <from>
                    <xdr:col>1</xdr:col>
                    <xdr:colOff>228600</xdr:colOff>
                    <xdr:row>69</xdr:row>
                    <xdr:rowOff>38100</xdr:rowOff>
                  </from>
                  <to>
                    <xdr:col>1</xdr:col>
                    <xdr:colOff>495300</xdr:colOff>
                    <xdr:row>69</xdr:row>
                    <xdr:rowOff>177800</xdr:rowOff>
                  </to>
                </anchor>
              </controlPr>
            </control>
          </mc:Choice>
        </mc:AlternateContent>
        <mc:AlternateContent xmlns:mc="http://schemas.openxmlformats.org/markup-compatibility/2006">
          <mc:Choice Requires="x14">
            <control shapeId="38983" r:id="rId70" name="Check Box 71">
              <controlPr defaultSize="0" autoFill="0" autoLine="0" autoPict="0">
                <anchor moveWithCells="1">
                  <from>
                    <xdr:col>1</xdr:col>
                    <xdr:colOff>228600</xdr:colOff>
                    <xdr:row>70</xdr:row>
                    <xdr:rowOff>38100</xdr:rowOff>
                  </from>
                  <to>
                    <xdr:col>1</xdr:col>
                    <xdr:colOff>495300</xdr:colOff>
                    <xdr:row>70</xdr:row>
                    <xdr:rowOff>177800</xdr:rowOff>
                  </to>
                </anchor>
              </controlPr>
            </control>
          </mc:Choice>
        </mc:AlternateContent>
        <mc:AlternateContent xmlns:mc="http://schemas.openxmlformats.org/markup-compatibility/2006">
          <mc:Choice Requires="x14">
            <control shapeId="38984" r:id="rId71" name="Check Box 72">
              <controlPr defaultSize="0" autoFill="0" autoLine="0" autoPict="0">
                <anchor moveWithCells="1">
                  <from>
                    <xdr:col>1</xdr:col>
                    <xdr:colOff>228600</xdr:colOff>
                    <xdr:row>71</xdr:row>
                    <xdr:rowOff>38100</xdr:rowOff>
                  </from>
                  <to>
                    <xdr:col>1</xdr:col>
                    <xdr:colOff>495300</xdr:colOff>
                    <xdr:row>71</xdr:row>
                    <xdr:rowOff>177800</xdr:rowOff>
                  </to>
                </anchor>
              </controlPr>
            </control>
          </mc:Choice>
        </mc:AlternateContent>
        <mc:AlternateContent xmlns:mc="http://schemas.openxmlformats.org/markup-compatibility/2006">
          <mc:Choice Requires="x14">
            <control shapeId="38985" r:id="rId72" name="Check Box 73">
              <controlPr defaultSize="0" autoFill="0" autoLine="0" autoPict="0">
                <anchor moveWithCells="1">
                  <from>
                    <xdr:col>1</xdr:col>
                    <xdr:colOff>228600</xdr:colOff>
                    <xdr:row>72</xdr:row>
                    <xdr:rowOff>38100</xdr:rowOff>
                  </from>
                  <to>
                    <xdr:col>1</xdr:col>
                    <xdr:colOff>495300</xdr:colOff>
                    <xdr:row>72</xdr:row>
                    <xdr:rowOff>177800</xdr:rowOff>
                  </to>
                </anchor>
              </controlPr>
            </control>
          </mc:Choice>
        </mc:AlternateContent>
        <mc:AlternateContent xmlns:mc="http://schemas.openxmlformats.org/markup-compatibility/2006">
          <mc:Choice Requires="x14">
            <control shapeId="38986" r:id="rId73" name="Check Box 74">
              <controlPr defaultSize="0" autoFill="0" autoLine="0" autoPict="0">
                <anchor moveWithCells="1">
                  <from>
                    <xdr:col>1</xdr:col>
                    <xdr:colOff>228600</xdr:colOff>
                    <xdr:row>73</xdr:row>
                    <xdr:rowOff>38100</xdr:rowOff>
                  </from>
                  <to>
                    <xdr:col>1</xdr:col>
                    <xdr:colOff>495300</xdr:colOff>
                    <xdr:row>73</xdr:row>
                    <xdr:rowOff>177800</xdr:rowOff>
                  </to>
                </anchor>
              </controlPr>
            </control>
          </mc:Choice>
        </mc:AlternateContent>
        <mc:AlternateContent xmlns:mc="http://schemas.openxmlformats.org/markup-compatibility/2006">
          <mc:Choice Requires="x14">
            <control shapeId="38987" r:id="rId74" name="Check Box 75">
              <controlPr defaultSize="0" autoFill="0" autoLine="0" autoPict="0">
                <anchor moveWithCells="1">
                  <from>
                    <xdr:col>1</xdr:col>
                    <xdr:colOff>228600</xdr:colOff>
                    <xdr:row>74</xdr:row>
                    <xdr:rowOff>38100</xdr:rowOff>
                  </from>
                  <to>
                    <xdr:col>1</xdr:col>
                    <xdr:colOff>495300</xdr:colOff>
                    <xdr:row>74</xdr:row>
                    <xdr:rowOff>177800</xdr:rowOff>
                  </to>
                </anchor>
              </controlPr>
            </control>
          </mc:Choice>
        </mc:AlternateContent>
        <mc:AlternateContent xmlns:mc="http://schemas.openxmlformats.org/markup-compatibility/2006">
          <mc:Choice Requires="x14">
            <control shapeId="38988" r:id="rId75" name="Check Box 76">
              <controlPr defaultSize="0" autoFill="0" autoLine="0" autoPict="0">
                <anchor moveWithCells="1">
                  <from>
                    <xdr:col>1</xdr:col>
                    <xdr:colOff>228600</xdr:colOff>
                    <xdr:row>75</xdr:row>
                    <xdr:rowOff>38100</xdr:rowOff>
                  </from>
                  <to>
                    <xdr:col>1</xdr:col>
                    <xdr:colOff>495300</xdr:colOff>
                    <xdr:row>75</xdr:row>
                    <xdr:rowOff>177800</xdr:rowOff>
                  </to>
                </anchor>
              </controlPr>
            </control>
          </mc:Choice>
        </mc:AlternateContent>
        <mc:AlternateContent xmlns:mc="http://schemas.openxmlformats.org/markup-compatibility/2006">
          <mc:Choice Requires="x14">
            <control shapeId="38989" r:id="rId76" name="Check Box 77">
              <controlPr defaultSize="0" autoFill="0" autoLine="0" autoPict="0">
                <anchor moveWithCells="1">
                  <from>
                    <xdr:col>1</xdr:col>
                    <xdr:colOff>228600</xdr:colOff>
                    <xdr:row>76</xdr:row>
                    <xdr:rowOff>38100</xdr:rowOff>
                  </from>
                  <to>
                    <xdr:col>1</xdr:col>
                    <xdr:colOff>495300</xdr:colOff>
                    <xdr:row>76</xdr:row>
                    <xdr:rowOff>177800</xdr:rowOff>
                  </to>
                </anchor>
              </controlPr>
            </control>
          </mc:Choice>
        </mc:AlternateContent>
        <mc:AlternateContent xmlns:mc="http://schemas.openxmlformats.org/markup-compatibility/2006">
          <mc:Choice Requires="x14">
            <control shapeId="38990" r:id="rId77" name="Check Box 78">
              <controlPr defaultSize="0" autoFill="0" autoLine="0" autoPict="0">
                <anchor moveWithCells="1">
                  <from>
                    <xdr:col>1</xdr:col>
                    <xdr:colOff>228600</xdr:colOff>
                    <xdr:row>77</xdr:row>
                    <xdr:rowOff>38100</xdr:rowOff>
                  </from>
                  <to>
                    <xdr:col>1</xdr:col>
                    <xdr:colOff>495300</xdr:colOff>
                    <xdr:row>77</xdr:row>
                    <xdr:rowOff>177800</xdr:rowOff>
                  </to>
                </anchor>
              </controlPr>
            </control>
          </mc:Choice>
        </mc:AlternateContent>
        <mc:AlternateContent xmlns:mc="http://schemas.openxmlformats.org/markup-compatibility/2006">
          <mc:Choice Requires="x14">
            <control shapeId="38991" r:id="rId78" name="Check Box 79">
              <controlPr defaultSize="0" autoFill="0" autoLine="0" autoPict="0">
                <anchor moveWithCells="1">
                  <from>
                    <xdr:col>1</xdr:col>
                    <xdr:colOff>228600</xdr:colOff>
                    <xdr:row>78</xdr:row>
                    <xdr:rowOff>38100</xdr:rowOff>
                  </from>
                  <to>
                    <xdr:col>1</xdr:col>
                    <xdr:colOff>495300</xdr:colOff>
                    <xdr:row>78</xdr:row>
                    <xdr:rowOff>177800</xdr:rowOff>
                  </to>
                </anchor>
              </controlPr>
            </control>
          </mc:Choice>
        </mc:AlternateContent>
        <mc:AlternateContent xmlns:mc="http://schemas.openxmlformats.org/markup-compatibility/2006">
          <mc:Choice Requires="x14">
            <control shapeId="38992" r:id="rId79" name="Check Box 80">
              <controlPr defaultSize="0" autoFill="0" autoLine="0" autoPict="0">
                <anchor moveWithCells="1">
                  <from>
                    <xdr:col>1</xdr:col>
                    <xdr:colOff>228600</xdr:colOff>
                    <xdr:row>79</xdr:row>
                    <xdr:rowOff>38100</xdr:rowOff>
                  </from>
                  <to>
                    <xdr:col>1</xdr:col>
                    <xdr:colOff>495300</xdr:colOff>
                    <xdr:row>79</xdr:row>
                    <xdr:rowOff>177800</xdr:rowOff>
                  </to>
                </anchor>
              </controlPr>
            </control>
          </mc:Choice>
        </mc:AlternateContent>
        <mc:AlternateContent xmlns:mc="http://schemas.openxmlformats.org/markup-compatibility/2006">
          <mc:Choice Requires="x14">
            <control shapeId="38993" r:id="rId80" name="Check Box 81">
              <controlPr defaultSize="0" autoFill="0" autoLine="0" autoPict="0">
                <anchor moveWithCells="1">
                  <from>
                    <xdr:col>1</xdr:col>
                    <xdr:colOff>228600</xdr:colOff>
                    <xdr:row>80</xdr:row>
                    <xdr:rowOff>38100</xdr:rowOff>
                  </from>
                  <to>
                    <xdr:col>1</xdr:col>
                    <xdr:colOff>495300</xdr:colOff>
                    <xdr:row>80</xdr:row>
                    <xdr:rowOff>177800</xdr:rowOff>
                  </to>
                </anchor>
              </controlPr>
            </control>
          </mc:Choice>
        </mc:AlternateContent>
        <mc:AlternateContent xmlns:mc="http://schemas.openxmlformats.org/markup-compatibility/2006">
          <mc:Choice Requires="x14">
            <control shapeId="38994" r:id="rId81" name="Check Box 82">
              <controlPr defaultSize="0" autoFill="0" autoLine="0" autoPict="0">
                <anchor moveWithCells="1">
                  <from>
                    <xdr:col>1</xdr:col>
                    <xdr:colOff>228600</xdr:colOff>
                    <xdr:row>81</xdr:row>
                    <xdr:rowOff>38100</xdr:rowOff>
                  </from>
                  <to>
                    <xdr:col>1</xdr:col>
                    <xdr:colOff>495300</xdr:colOff>
                    <xdr:row>81</xdr:row>
                    <xdr:rowOff>177800</xdr:rowOff>
                  </to>
                </anchor>
              </controlPr>
            </control>
          </mc:Choice>
        </mc:AlternateContent>
        <mc:AlternateContent xmlns:mc="http://schemas.openxmlformats.org/markup-compatibility/2006">
          <mc:Choice Requires="x14">
            <control shapeId="38995" r:id="rId82" name="Check Box 83">
              <controlPr defaultSize="0" autoFill="0" autoLine="0" autoPict="0">
                <anchor moveWithCells="1">
                  <from>
                    <xdr:col>1</xdr:col>
                    <xdr:colOff>228600</xdr:colOff>
                    <xdr:row>82</xdr:row>
                    <xdr:rowOff>38100</xdr:rowOff>
                  </from>
                  <to>
                    <xdr:col>1</xdr:col>
                    <xdr:colOff>495300</xdr:colOff>
                    <xdr:row>82</xdr:row>
                    <xdr:rowOff>177800</xdr:rowOff>
                  </to>
                </anchor>
              </controlPr>
            </control>
          </mc:Choice>
        </mc:AlternateContent>
        <mc:AlternateContent xmlns:mc="http://schemas.openxmlformats.org/markup-compatibility/2006">
          <mc:Choice Requires="x14">
            <control shapeId="38996" r:id="rId83" name="Check Box 84">
              <controlPr defaultSize="0" autoFill="0" autoLine="0" autoPict="0">
                <anchor moveWithCells="1">
                  <from>
                    <xdr:col>1</xdr:col>
                    <xdr:colOff>228600</xdr:colOff>
                    <xdr:row>83</xdr:row>
                    <xdr:rowOff>38100</xdr:rowOff>
                  </from>
                  <to>
                    <xdr:col>1</xdr:col>
                    <xdr:colOff>495300</xdr:colOff>
                    <xdr:row>83</xdr:row>
                    <xdr:rowOff>177800</xdr:rowOff>
                  </to>
                </anchor>
              </controlPr>
            </control>
          </mc:Choice>
        </mc:AlternateContent>
        <mc:AlternateContent xmlns:mc="http://schemas.openxmlformats.org/markup-compatibility/2006">
          <mc:Choice Requires="x14">
            <control shapeId="38997" r:id="rId84" name="Check Box 85">
              <controlPr defaultSize="0" autoFill="0" autoLine="0" autoPict="0">
                <anchor moveWithCells="1">
                  <from>
                    <xdr:col>1</xdr:col>
                    <xdr:colOff>228600</xdr:colOff>
                    <xdr:row>84</xdr:row>
                    <xdr:rowOff>38100</xdr:rowOff>
                  </from>
                  <to>
                    <xdr:col>1</xdr:col>
                    <xdr:colOff>495300</xdr:colOff>
                    <xdr:row>84</xdr:row>
                    <xdr:rowOff>177800</xdr:rowOff>
                  </to>
                </anchor>
              </controlPr>
            </control>
          </mc:Choice>
        </mc:AlternateContent>
        <mc:AlternateContent xmlns:mc="http://schemas.openxmlformats.org/markup-compatibility/2006">
          <mc:Choice Requires="x14">
            <control shapeId="38998" r:id="rId85" name="Check Box 86">
              <controlPr defaultSize="0" autoFill="0" autoLine="0" autoPict="0">
                <anchor moveWithCells="1">
                  <from>
                    <xdr:col>1</xdr:col>
                    <xdr:colOff>228600</xdr:colOff>
                    <xdr:row>85</xdr:row>
                    <xdr:rowOff>38100</xdr:rowOff>
                  </from>
                  <to>
                    <xdr:col>1</xdr:col>
                    <xdr:colOff>495300</xdr:colOff>
                    <xdr:row>85</xdr:row>
                    <xdr:rowOff>177800</xdr:rowOff>
                  </to>
                </anchor>
              </controlPr>
            </control>
          </mc:Choice>
        </mc:AlternateContent>
        <mc:AlternateContent xmlns:mc="http://schemas.openxmlformats.org/markup-compatibility/2006">
          <mc:Choice Requires="x14">
            <control shapeId="38999" r:id="rId86" name="Check Box 87">
              <controlPr defaultSize="0" autoFill="0" autoLine="0" autoPict="0">
                <anchor moveWithCells="1">
                  <from>
                    <xdr:col>1</xdr:col>
                    <xdr:colOff>228600</xdr:colOff>
                    <xdr:row>86</xdr:row>
                    <xdr:rowOff>38100</xdr:rowOff>
                  </from>
                  <to>
                    <xdr:col>1</xdr:col>
                    <xdr:colOff>495300</xdr:colOff>
                    <xdr:row>86</xdr:row>
                    <xdr:rowOff>177800</xdr:rowOff>
                  </to>
                </anchor>
              </controlPr>
            </control>
          </mc:Choice>
        </mc:AlternateContent>
        <mc:AlternateContent xmlns:mc="http://schemas.openxmlformats.org/markup-compatibility/2006">
          <mc:Choice Requires="x14">
            <control shapeId="39000" r:id="rId87" name="Check Box 88">
              <controlPr defaultSize="0" autoFill="0" autoLine="0" autoPict="0">
                <anchor moveWithCells="1">
                  <from>
                    <xdr:col>1</xdr:col>
                    <xdr:colOff>228600</xdr:colOff>
                    <xdr:row>87</xdr:row>
                    <xdr:rowOff>38100</xdr:rowOff>
                  </from>
                  <to>
                    <xdr:col>1</xdr:col>
                    <xdr:colOff>495300</xdr:colOff>
                    <xdr:row>87</xdr:row>
                    <xdr:rowOff>177800</xdr:rowOff>
                  </to>
                </anchor>
              </controlPr>
            </control>
          </mc:Choice>
        </mc:AlternateContent>
        <mc:AlternateContent xmlns:mc="http://schemas.openxmlformats.org/markup-compatibility/2006">
          <mc:Choice Requires="x14">
            <control shapeId="39001" r:id="rId88" name="Check Box 89">
              <controlPr defaultSize="0" autoFill="0" autoLine="0" autoPict="0">
                <anchor moveWithCells="1">
                  <from>
                    <xdr:col>1</xdr:col>
                    <xdr:colOff>228600</xdr:colOff>
                    <xdr:row>88</xdr:row>
                    <xdr:rowOff>38100</xdr:rowOff>
                  </from>
                  <to>
                    <xdr:col>1</xdr:col>
                    <xdr:colOff>495300</xdr:colOff>
                    <xdr:row>88</xdr:row>
                    <xdr:rowOff>177800</xdr:rowOff>
                  </to>
                </anchor>
              </controlPr>
            </control>
          </mc:Choice>
        </mc:AlternateContent>
        <mc:AlternateContent xmlns:mc="http://schemas.openxmlformats.org/markup-compatibility/2006">
          <mc:Choice Requires="x14">
            <control shapeId="39002" r:id="rId89" name="Check Box 90">
              <controlPr defaultSize="0" autoFill="0" autoLine="0" autoPict="0">
                <anchor moveWithCells="1">
                  <from>
                    <xdr:col>1</xdr:col>
                    <xdr:colOff>228600</xdr:colOff>
                    <xdr:row>89</xdr:row>
                    <xdr:rowOff>38100</xdr:rowOff>
                  </from>
                  <to>
                    <xdr:col>1</xdr:col>
                    <xdr:colOff>495300</xdr:colOff>
                    <xdr:row>89</xdr:row>
                    <xdr:rowOff>177800</xdr:rowOff>
                  </to>
                </anchor>
              </controlPr>
            </control>
          </mc:Choice>
        </mc:AlternateContent>
        <mc:AlternateContent xmlns:mc="http://schemas.openxmlformats.org/markup-compatibility/2006">
          <mc:Choice Requires="x14">
            <control shapeId="39003" r:id="rId90" name="Check Box 91">
              <controlPr defaultSize="0" autoFill="0" autoLine="0" autoPict="0">
                <anchor moveWithCells="1">
                  <from>
                    <xdr:col>1</xdr:col>
                    <xdr:colOff>228600</xdr:colOff>
                    <xdr:row>90</xdr:row>
                    <xdr:rowOff>38100</xdr:rowOff>
                  </from>
                  <to>
                    <xdr:col>1</xdr:col>
                    <xdr:colOff>495300</xdr:colOff>
                    <xdr:row>90</xdr:row>
                    <xdr:rowOff>177800</xdr:rowOff>
                  </to>
                </anchor>
              </controlPr>
            </control>
          </mc:Choice>
        </mc:AlternateContent>
        <mc:AlternateContent xmlns:mc="http://schemas.openxmlformats.org/markup-compatibility/2006">
          <mc:Choice Requires="x14">
            <control shapeId="39004" r:id="rId91" name="Check Box 92">
              <controlPr defaultSize="0" autoFill="0" autoLine="0" autoPict="0">
                <anchor moveWithCells="1">
                  <from>
                    <xdr:col>1</xdr:col>
                    <xdr:colOff>228600</xdr:colOff>
                    <xdr:row>91</xdr:row>
                    <xdr:rowOff>38100</xdr:rowOff>
                  </from>
                  <to>
                    <xdr:col>1</xdr:col>
                    <xdr:colOff>495300</xdr:colOff>
                    <xdr:row>91</xdr:row>
                    <xdr:rowOff>177800</xdr:rowOff>
                  </to>
                </anchor>
              </controlPr>
            </control>
          </mc:Choice>
        </mc:AlternateContent>
        <mc:AlternateContent xmlns:mc="http://schemas.openxmlformats.org/markup-compatibility/2006">
          <mc:Choice Requires="x14">
            <control shapeId="39005" r:id="rId92" name="Check Box 93">
              <controlPr defaultSize="0" autoFill="0" autoLine="0" autoPict="0">
                <anchor moveWithCells="1">
                  <from>
                    <xdr:col>1</xdr:col>
                    <xdr:colOff>228600</xdr:colOff>
                    <xdr:row>92</xdr:row>
                    <xdr:rowOff>38100</xdr:rowOff>
                  </from>
                  <to>
                    <xdr:col>1</xdr:col>
                    <xdr:colOff>495300</xdr:colOff>
                    <xdr:row>92</xdr:row>
                    <xdr:rowOff>177800</xdr:rowOff>
                  </to>
                </anchor>
              </controlPr>
            </control>
          </mc:Choice>
        </mc:AlternateContent>
        <mc:AlternateContent xmlns:mc="http://schemas.openxmlformats.org/markup-compatibility/2006">
          <mc:Choice Requires="x14">
            <control shapeId="39006" r:id="rId93" name="Check Box 94">
              <controlPr defaultSize="0" autoFill="0" autoLine="0" autoPict="0">
                <anchor moveWithCells="1">
                  <from>
                    <xdr:col>1</xdr:col>
                    <xdr:colOff>228600</xdr:colOff>
                    <xdr:row>93</xdr:row>
                    <xdr:rowOff>38100</xdr:rowOff>
                  </from>
                  <to>
                    <xdr:col>1</xdr:col>
                    <xdr:colOff>495300</xdr:colOff>
                    <xdr:row>93</xdr:row>
                    <xdr:rowOff>177800</xdr:rowOff>
                  </to>
                </anchor>
              </controlPr>
            </control>
          </mc:Choice>
        </mc:AlternateContent>
        <mc:AlternateContent xmlns:mc="http://schemas.openxmlformats.org/markup-compatibility/2006">
          <mc:Choice Requires="x14">
            <control shapeId="39007" r:id="rId94" name="Check Box 95">
              <controlPr defaultSize="0" autoFill="0" autoLine="0" autoPict="0">
                <anchor moveWithCells="1">
                  <from>
                    <xdr:col>1</xdr:col>
                    <xdr:colOff>228600</xdr:colOff>
                    <xdr:row>94</xdr:row>
                    <xdr:rowOff>38100</xdr:rowOff>
                  </from>
                  <to>
                    <xdr:col>1</xdr:col>
                    <xdr:colOff>495300</xdr:colOff>
                    <xdr:row>94</xdr:row>
                    <xdr:rowOff>177800</xdr:rowOff>
                  </to>
                </anchor>
              </controlPr>
            </control>
          </mc:Choice>
        </mc:AlternateContent>
        <mc:AlternateContent xmlns:mc="http://schemas.openxmlformats.org/markup-compatibility/2006">
          <mc:Choice Requires="x14">
            <control shapeId="39008" r:id="rId95" name="Check Box 96">
              <controlPr defaultSize="0" autoFill="0" autoLine="0" autoPict="0">
                <anchor moveWithCells="1">
                  <from>
                    <xdr:col>1</xdr:col>
                    <xdr:colOff>228600</xdr:colOff>
                    <xdr:row>95</xdr:row>
                    <xdr:rowOff>38100</xdr:rowOff>
                  </from>
                  <to>
                    <xdr:col>1</xdr:col>
                    <xdr:colOff>495300</xdr:colOff>
                    <xdr:row>95</xdr:row>
                    <xdr:rowOff>177800</xdr:rowOff>
                  </to>
                </anchor>
              </controlPr>
            </control>
          </mc:Choice>
        </mc:AlternateContent>
        <mc:AlternateContent xmlns:mc="http://schemas.openxmlformats.org/markup-compatibility/2006">
          <mc:Choice Requires="x14">
            <control shapeId="39009" r:id="rId96" name="Check Box 97">
              <controlPr defaultSize="0" autoFill="0" autoLine="0" autoPict="0">
                <anchor moveWithCells="1">
                  <from>
                    <xdr:col>1</xdr:col>
                    <xdr:colOff>228600</xdr:colOff>
                    <xdr:row>96</xdr:row>
                    <xdr:rowOff>38100</xdr:rowOff>
                  </from>
                  <to>
                    <xdr:col>1</xdr:col>
                    <xdr:colOff>495300</xdr:colOff>
                    <xdr:row>96</xdr:row>
                    <xdr:rowOff>177800</xdr:rowOff>
                  </to>
                </anchor>
              </controlPr>
            </control>
          </mc:Choice>
        </mc:AlternateContent>
        <mc:AlternateContent xmlns:mc="http://schemas.openxmlformats.org/markup-compatibility/2006">
          <mc:Choice Requires="x14">
            <control shapeId="39010" r:id="rId97" name="Check Box 98">
              <controlPr defaultSize="0" autoFill="0" autoLine="0" autoPict="0">
                <anchor moveWithCells="1">
                  <from>
                    <xdr:col>1</xdr:col>
                    <xdr:colOff>228600</xdr:colOff>
                    <xdr:row>97</xdr:row>
                    <xdr:rowOff>38100</xdr:rowOff>
                  </from>
                  <to>
                    <xdr:col>1</xdr:col>
                    <xdr:colOff>495300</xdr:colOff>
                    <xdr:row>97</xdr:row>
                    <xdr:rowOff>177800</xdr:rowOff>
                  </to>
                </anchor>
              </controlPr>
            </control>
          </mc:Choice>
        </mc:AlternateContent>
        <mc:AlternateContent xmlns:mc="http://schemas.openxmlformats.org/markup-compatibility/2006">
          <mc:Choice Requires="x14">
            <control shapeId="39011" r:id="rId98" name="Check Box 99">
              <controlPr defaultSize="0" autoFill="0" autoLine="0" autoPict="0">
                <anchor moveWithCells="1">
                  <from>
                    <xdr:col>1</xdr:col>
                    <xdr:colOff>228600</xdr:colOff>
                    <xdr:row>98</xdr:row>
                    <xdr:rowOff>38100</xdr:rowOff>
                  </from>
                  <to>
                    <xdr:col>1</xdr:col>
                    <xdr:colOff>495300</xdr:colOff>
                    <xdr:row>98</xdr:row>
                    <xdr:rowOff>177800</xdr:rowOff>
                  </to>
                </anchor>
              </controlPr>
            </control>
          </mc:Choice>
        </mc:AlternateContent>
        <mc:AlternateContent xmlns:mc="http://schemas.openxmlformats.org/markup-compatibility/2006">
          <mc:Choice Requires="x14">
            <control shapeId="39012" r:id="rId99" name="Check Box 100">
              <controlPr defaultSize="0" autoFill="0" autoLine="0" autoPict="0">
                <anchor moveWithCells="1">
                  <from>
                    <xdr:col>1</xdr:col>
                    <xdr:colOff>228600</xdr:colOff>
                    <xdr:row>99</xdr:row>
                    <xdr:rowOff>38100</xdr:rowOff>
                  </from>
                  <to>
                    <xdr:col>1</xdr:col>
                    <xdr:colOff>495300</xdr:colOff>
                    <xdr:row>99</xdr:row>
                    <xdr:rowOff>177800</xdr:rowOff>
                  </to>
                </anchor>
              </controlPr>
            </control>
          </mc:Choice>
        </mc:AlternateContent>
        <mc:AlternateContent xmlns:mc="http://schemas.openxmlformats.org/markup-compatibility/2006">
          <mc:Choice Requires="x14">
            <control shapeId="39013" r:id="rId100" name="Check Box 101">
              <controlPr defaultSize="0" autoFill="0" autoLine="0" autoPict="0">
                <anchor moveWithCells="1">
                  <from>
                    <xdr:col>1</xdr:col>
                    <xdr:colOff>228600</xdr:colOff>
                    <xdr:row>100</xdr:row>
                    <xdr:rowOff>38100</xdr:rowOff>
                  </from>
                  <to>
                    <xdr:col>1</xdr:col>
                    <xdr:colOff>495300</xdr:colOff>
                    <xdr:row>100</xdr:row>
                    <xdr:rowOff>177800</xdr:rowOff>
                  </to>
                </anchor>
              </controlPr>
            </control>
          </mc:Choice>
        </mc:AlternateContent>
        <mc:AlternateContent xmlns:mc="http://schemas.openxmlformats.org/markup-compatibility/2006">
          <mc:Choice Requires="x14">
            <control shapeId="39014" r:id="rId101" name="Check Box 102">
              <controlPr defaultSize="0" autoFill="0" autoLine="0" autoPict="0">
                <anchor moveWithCells="1">
                  <from>
                    <xdr:col>1</xdr:col>
                    <xdr:colOff>228600</xdr:colOff>
                    <xdr:row>101</xdr:row>
                    <xdr:rowOff>38100</xdr:rowOff>
                  </from>
                  <to>
                    <xdr:col>1</xdr:col>
                    <xdr:colOff>495300</xdr:colOff>
                    <xdr:row>101</xdr:row>
                    <xdr:rowOff>177800</xdr:rowOff>
                  </to>
                </anchor>
              </controlPr>
            </control>
          </mc:Choice>
        </mc:AlternateContent>
        <mc:AlternateContent xmlns:mc="http://schemas.openxmlformats.org/markup-compatibility/2006">
          <mc:Choice Requires="x14">
            <control shapeId="39015" r:id="rId102" name="Check Box 103">
              <controlPr defaultSize="0" autoFill="0" autoLine="0" autoPict="0">
                <anchor moveWithCells="1">
                  <from>
                    <xdr:col>1</xdr:col>
                    <xdr:colOff>228600</xdr:colOff>
                    <xdr:row>102</xdr:row>
                    <xdr:rowOff>38100</xdr:rowOff>
                  </from>
                  <to>
                    <xdr:col>1</xdr:col>
                    <xdr:colOff>495300</xdr:colOff>
                    <xdr:row>102</xdr:row>
                    <xdr:rowOff>177800</xdr:rowOff>
                  </to>
                </anchor>
              </controlPr>
            </control>
          </mc:Choice>
        </mc:AlternateContent>
        <mc:AlternateContent xmlns:mc="http://schemas.openxmlformats.org/markup-compatibility/2006">
          <mc:Choice Requires="x14">
            <control shapeId="39016" r:id="rId103" name="Check Box 104">
              <controlPr defaultSize="0" autoFill="0" autoLine="0" autoPict="0">
                <anchor moveWithCells="1">
                  <from>
                    <xdr:col>1</xdr:col>
                    <xdr:colOff>228600</xdr:colOff>
                    <xdr:row>103</xdr:row>
                    <xdr:rowOff>38100</xdr:rowOff>
                  </from>
                  <to>
                    <xdr:col>1</xdr:col>
                    <xdr:colOff>495300</xdr:colOff>
                    <xdr:row>103</xdr:row>
                    <xdr:rowOff>177800</xdr:rowOff>
                  </to>
                </anchor>
              </controlPr>
            </control>
          </mc:Choice>
        </mc:AlternateContent>
        <mc:AlternateContent xmlns:mc="http://schemas.openxmlformats.org/markup-compatibility/2006">
          <mc:Choice Requires="x14">
            <control shapeId="39017" r:id="rId104" name="Check Box 105">
              <controlPr defaultSize="0" autoFill="0" autoLine="0" autoPict="0">
                <anchor moveWithCells="1">
                  <from>
                    <xdr:col>1</xdr:col>
                    <xdr:colOff>228600</xdr:colOff>
                    <xdr:row>104</xdr:row>
                    <xdr:rowOff>38100</xdr:rowOff>
                  </from>
                  <to>
                    <xdr:col>1</xdr:col>
                    <xdr:colOff>495300</xdr:colOff>
                    <xdr:row>104</xdr:row>
                    <xdr:rowOff>177800</xdr:rowOff>
                  </to>
                </anchor>
              </controlPr>
            </control>
          </mc:Choice>
        </mc:AlternateContent>
        <mc:AlternateContent xmlns:mc="http://schemas.openxmlformats.org/markup-compatibility/2006">
          <mc:Choice Requires="x14">
            <control shapeId="39018" r:id="rId105" name="Check Box 106">
              <controlPr defaultSize="0" autoFill="0" autoLine="0" autoPict="0">
                <anchor moveWithCells="1">
                  <from>
                    <xdr:col>1</xdr:col>
                    <xdr:colOff>228600</xdr:colOff>
                    <xdr:row>105</xdr:row>
                    <xdr:rowOff>38100</xdr:rowOff>
                  </from>
                  <to>
                    <xdr:col>1</xdr:col>
                    <xdr:colOff>495300</xdr:colOff>
                    <xdr:row>105</xdr:row>
                    <xdr:rowOff>177800</xdr:rowOff>
                  </to>
                </anchor>
              </controlPr>
            </control>
          </mc:Choice>
        </mc:AlternateContent>
        <mc:AlternateContent xmlns:mc="http://schemas.openxmlformats.org/markup-compatibility/2006">
          <mc:Choice Requires="x14">
            <control shapeId="39019" r:id="rId106" name="Check Box 107">
              <controlPr defaultSize="0" autoFill="0" autoLine="0" autoPict="0">
                <anchor moveWithCells="1">
                  <from>
                    <xdr:col>1</xdr:col>
                    <xdr:colOff>228600</xdr:colOff>
                    <xdr:row>106</xdr:row>
                    <xdr:rowOff>38100</xdr:rowOff>
                  </from>
                  <to>
                    <xdr:col>1</xdr:col>
                    <xdr:colOff>495300</xdr:colOff>
                    <xdr:row>106</xdr:row>
                    <xdr:rowOff>177800</xdr:rowOff>
                  </to>
                </anchor>
              </controlPr>
            </control>
          </mc:Choice>
        </mc:AlternateContent>
        <mc:AlternateContent xmlns:mc="http://schemas.openxmlformats.org/markup-compatibility/2006">
          <mc:Choice Requires="x14">
            <control shapeId="39020" r:id="rId107" name="Check Box 108">
              <controlPr defaultSize="0" autoFill="0" autoLine="0" autoPict="0">
                <anchor moveWithCells="1">
                  <from>
                    <xdr:col>1</xdr:col>
                    <xdr:colOff>228600</xdr:colOff>
                    <xdr:row>107</xdr:row>
                    <xdr:rowOff>38100</xdr:rowOff>
                  </from>
                  <to>
                    <xdr:col>1</xdr:col>
                    <xdr:colOff>495300</xdr:colOff>
                    <xdr:row>107</xdr:row>
                    <xdr:rowOff>177800</xdr:rowOff>
                  </to>
                </anchor>
              </controlPr>
            </control>
          </mc:Choice>
        </mc:AlternateContent>
        <mc:AlternateContent xmlns:mc="http://schemas.openxmlformats.org/markup-compatibility/2006">
          <mc:Choice Requires="x14">
            <control shapeId="39021" r:id="rId108" name="Check Box 109">
              <controlPr defaultSize="0" autoFill="0" autoLine="0" autoPict="0">
                <anchor moveWithCells="1">
                  <from>
                    <xdr:col>1</xdr:col>
                    <xdr:colOff>228600</xdr:colOff>
                    <xdr:row>108</xdr:row>
                    <xdr:rowOff>38100</xdr:rowOff>
                  </from>
                  <to>
                    <xdr:col>1</xdr:col>
                    <xdr:colOff>495300</xdr:colOff>
                    <xdr:row>108</xdr:row>
                    <xdr:rowOff>177800</xdr:rowOff>
                  </to>
                </anchor>
              </controlPr>
            </control>
          </mc:Choice>
        </mc:AlternateContent>
        <mc:AlternateContent xmlns:mc="http://schemas.openxmlformats.org/markup-compatibility/2006">
          <mc:Choice Requires="x14">
            <control shapeId="39022" r:id="rId109" name="Check Box 110">
              <controlPr defaultSize="0" autoFill="0" autoLine="0" autoPict="0">
                <anchor moveWithCells="1">
                  <from>
                    <xdr:col>1</xdr:col>
                    <xdr:colOff>228600</xdr:colOff>
                    <xdr:row>109</xdr:row>
                    <xdr:rowOff>38100</xdr:rowOff>
                  </from>
                  <to>
                    <xdr:col>1</xdr:col>
                    <xdr:colOff>495300</xdr:colOff>
                    <xdr:row>109</xdr:row>
                    <xdr:rowOff>177800</xdr:rowOff>
                  </to>
                </anchor>
              </controlPr>
            </control>
          </mc:Choice>
        </mc:AlternateContent>
        <mc:AlternateContent xmlns:mc="http://schemas.openxmlformats.org/markup-compatibility/2006">
          <mc:Choice Requires="x14">
            <control shapeId="39023" r:id="rId110" name="Check Box 111">
              <controlPr defaultSize="0" autoFill="0" autoLine="0" autoPict="0">
                <anchor moveWithCells="1">
                  <from>
                    <xdr:col>1</xdr:col>
                    <xdr:colOff>228600</xdr:colOff>
                    <xdr:row>110</xdr:row>
                    <xdr:rowOff>38100</xdr:rowOff>
                  </from>
                  <to>
                    <xdr:col>1</xdr:col>
                    <xdr:colOff>495300</xdr:colOff>
                    <xdr:row>110</xdr:row>
                    <xdr:rowOff>177800</xdr:rowOff>
                  </to>
                </anchor>
              </controlPr>
            </control>
          </mc:Choice>
        </mc:AlternateContent>
        <mc:AlternateContent xmlns:mc="http://schemas.openxmlformats.org/markup-compatibility/2006">
          <mc:Choice Requires="x14">
            <control shapeId="39024" r:id="rId111" name="Check Box 112">
              <controlPr defaultSize="0" autoFill="0" autoLine="0" autoPict="0">
                <anchor moveWithCells="1">
                  <from>
                    <xdr:col>1</xdr:col>
                    <xdr:colOff>228600</xdr:colOff>
                    <xdr:row>111</xdr:row>
                    <xdr:rowOff>38100</xdr:rowOff>
                  </from>
                  <to>
                    <xdr:col>1</xdr:col>
                    <xdr:colOff>495300</xdr:colOff>
                    <xdr:row>111</xdr:row>
                    <xdr:rowOff>177800</xdr:rowOff>
                  </to>
                </anchor>
              </controlPr>
            </control>
          </mc:Choice>
        </mc:AlternateContent>
        <mc:AlternateContent xmlns:mc="http://schemas.openxmlformats.org/markup-compatibility/2006">
          <mc:Choice Requires="x14">
            <control shapeId="39025" r:id="rId112" name="Check Box 113">
              <controlPr defaultSize="0" autoFill="0" autoLine="0" autoPict="0">
                <anchor moveWithCells="1">
                  <from>
                    <xdr:col>1</xdr:col>
                    <xdr:colOff>228600</xdr:colOff>
                    <xdr:row>112</xdr:row>
                    <xdr:rowOff>38100</xdr:rowOff>
                  </from>
                  <to>
                    <xdr:col>1</xdr:col>
                    <xdr:colOff>495300</xdr:colOff>
                    <xdr:row>112</xdr:row>
                    <xdr:rowOff>177800</xdr:rowOff>
                  </to>
                </anchor>
              </controlPr>
            </control>
          </mc:Choice>
        </mc:AlternateContent>
        <mc:AlternateContent xmlns:mc="http://schemas.openxmlformats.org/markup-compatibility/2006">
          <mc:Choice Requires="x14">
            <control shapeId="39026" r:id="rId113" name="Check Box 114">
              <controlPr defaultSize="0" autoFill="0" autoLine="0" autoPict="0">
                <anchor moveWithCells="1">
                  <from>
                    <xdr:col>1</xdr:col>
                    <xdr:colOff>228600</xdr:colOff>
                    <xdr:row>113</xdr:row>
                    <xdr:rowOff>38100</xdr:rowOff>
                  </from>
                  <to>
                    <xdr:col>1</xdr:col>
                    <xdr:colOff>495300</xdr:colOff>
                    <xdr:row>113</xdr:row>
                    <xdr:rowOff>177800</xdr:rowOff>
                  </to>
                </anchor>
              </controlPr>
            </control>
          </mc:Choice>
        </mc:AlternateContent>
        <mc:AlternateContent xmlns:mc="http://schemas.openxmlformats.org/markup-compatibility/2006">
          <mc:Choice Requires="x14">
            <control shapeId="39027" r:id="rId114" name="Check Box 115">
              <controlPr defaultSize="0" autoFill="0" autoLine="0" autoPict="0">
                <anchor moveWithCells="1">
                  <from>
                    <xdr:col>1</xdr:col>
                    <xdr:colOff>228600</xdr:colOff>
                    <xdr:row>114</xdr:row>
                    <xdr:rowOff>38100</xdr:rowOff>
                  </from>
                  <to>
                    <xdr:col>1</xdr:col>
                    <xdr:colOff>495300</xdr:colOff>
                    <xdr:row>114</xdr:row>
                    <xdr:rowOff>177800</xdr:rowOff>
                  </to>
                </anchor>
              </controlPr>
            </control>
          </mc:Choice>
        </mc:AlternateContent>
        <mc:AlternateContent xmlns:mc="http://schemas.openxmlformats.org/markup-compatibility/2006">
          <mc:Choice Requires="x14">
            <control shapeId="39028" r:id="rId115" name="Check Box 116">
              <controlPr defaultSize="0" autoFill="0" autoLine="0" autoPict="0">
                <anchor moveWithCells="1">
                  <from>
                    <xdr:col>1</xdr:col>
                    <xdr:colOff>228600</xdr:colOff>
                    <xdr:row>115</xdr:row>
                    <xdr:rowOff>38100</xdr:rowOff>
                  </from>
                  <to>
                    <xdr:col>1</xdr:col>
                    <xdr:colOff>495300</xdr:colOff>
                    <xdr:row>115</xdr:row>
                    <xdr:rowOff>177800</xdr:rowOff>
                  </to>
                </anchor>
              </controlPr>
            </control>
          </mc:Choice>
        </mc:AlternateContent>
        <mc:AlternateContent xmlns:mc="http://schemas.openxmlformats.org/markup-compatibility/2006">
          <mc:Choice Requires="x14">
            <control shapeId="39029" r:id="rId116" name="Check Box 117">
              <controlPr defaultSize="0" autoFill="0" autoLine="0" autoPict="0">
                <anchor moveWithCells="1">
                  <from>
                    <xdr:col>1</xdr:col>
                    <xdr:colOff>228600</xdr:colOff>
                    <xdr:row>116</xdr:row>
                    <xdr:rowOff>38100</xdr:rowOff>
                  </from>
                  <to>
                    <xdr:col>1</xdr:col>
                    <xdr:colOff>495300</xdr:colOff>
                    <xdr:row>116</xdr:row>
                    <xdr:rowOff>177800</xdr:rowOff>
                  </to>
                </anchor>
              </controlPr>
            </control>
          </mc:Choice>
        </mc:AlternateContent>
        <mc:AlternateContent xmlns:mc="http://schemas.openxmlformats.org/markup-compatibility/2006">
          <mc:Choice Requires="x14">
            <control shapeId="39030" r:id="rId117" name="Check Box 118">
              <controlPr defaultSize="0" autoFill="0" autoLine="0" autoPict="0">
                <anchor moveWithCells="1">
                  <from>
                    <xdr:col>1</xdr:col>
                    <xdr:colOff>228600</xdr:colOff>
                    <xdr:row>117</xdr:row>
                    <xdr:rowOff>38100</xdr:rowOff>
                  </from>
                  <to>
                    <xdr:col>1</xdr:col>
                    <xdr:colOff>495300</xdr:colOff>
                    <xdr:row>117</xdr:row>
                    <xdr:rowOff>177800</xdr:rowOff>
                  </to>
                </anchor>
              </controlPr>
            </control>
          </mc:Choice>
        </mc:AlternateContent>
        <mc:AlternateContent xmlns:mc="http://schemas.openxmlformats.org/markup-compatibility/2006">
          <mc:Choice Requires="x14">
            <control shapeId="39031" r:id="rId118" name="Check Box 119">
              <controlPr defaultSize="0" autoFill="0" autoLine="0" autoPict="0">
                <anchor moveWithCells="1">
                  <from>
                    <xdr:col>1</xdr:col>
                    <xdr:colOff>228600</xdr:colOff>
                    <xdr:row>118</xdr:row>
                    <xdr:rowOff>38100</xdr:rowOff>
                  </from>
                  <to>
                    <xdr:col>1</xdr:col>
                    <xdr:colOff>495300</xdr:colOff>
                    <xdr:row>118</xdr:row>
                    <xdr:rowOff>177800</xdr:rowOff>
                  </to>
                </anchor>
              </controlPr>
            </control>
          </mc:Choice>
        </mc:AlternateContent>
        <mc:AlternateContent xmlns:mc="http://schemas.openxmlformats.org/markup-compatibility/2006">
          <mc:Choice Requires="x14">
            <control shapeId="39032" r:id="rId119" name="Check Box 120">
              <controlPr defaultSize="0" autoFill="0" autoLine="0" autoPict="0">
                <anchor moveWithCells="1">
                  <from>
                    <xdr:col>1</xdr:col>
                    <xdr:colOff>228600</xdr:colOff>
                    <xdr:row>119</xdr:row>
                    <xdr:rowOff>38100</xdr:rowOff>
                  </from>
                  <to>
                    <xdr:col>1</xdr:col>
                    <xdr:colOff>495300</xdr:colOff>
                    <xdr:row>119</xdr:row>
                    <xdr:rowOff>177800</xdr:rowOff>
                  </to>
                </anchor>
              </controlPr>
            </control>
          </mc:Choice>
        </mc:AlternateContent>
        <mc:AlternateContent xmlns:mc="http://schemas.openxmlformats.org/markup-compatibility/2006">
          <mc:Choice Requires="x14">
            <control shapeId="39033" r:id="rId120" name="Check Box 121">
              <controlPr defaultSize="0" autoFill="0" autoLine="0" autoPict="0">
                <anchor moveWithCells="1">
                  <from>
                    <xdr:col>1</xdr:col>
                    <xdr:colOff>228600</xdr:colOff>
                    <xdr:row>120</xdr:row>
                    <xdr:rowOff>38100</xdr:rowOff>
                  </from>
                  <to>
                    <xdr:col>1</xdr:col>
                    <xdr:colOff>495300</xdr:colOff>
                    <xdr:row>120</xdr:row>
                    <xdr:rowOff>177800</xdr:rowOff>
                  </to>
                </anchor>
              </controlPr>
            </control>
          </mc:Choice>
        </mc:AlternateContent>
        <mc:AlternateContent xmlns:mc="http://schemas.openxmlformats.org/markup-compatibility/2006">
          <mc:Choice Requires="x14">
            <control shapeId="39034" r:id="rId121" name="Check Box 122">
              <controlPr defaultSize="0" autoFill="0" autoLine="0" autoPict="0">
                <anchor moveWithCells="1">
                  <from>
                    <xdr:col>1</xdr:col>
                    <xdr:colOff>228600</xdr:colOff>
                    <xdr:row>121</xdr:row>
                    <xdr:rowOff>38100</xdr:rowOff>
                  </from>
                  <to>
                    <xdr:col>1</xdr:col>
                    <xdr:colOff>495300</xdr:colOff>
                    <xdr:row>121</xdr:row>
                    <xdr:rowOff>177800</xdr:rowOff>
                  </to>
                </anchor>
              </controlPr>
            </control>
          </mc:Choice>
        </mc:AlternateContent>
        <mc:AlternateContent xmlns:mc="http://schemas.openxmlformats.org/markup-compatibility/2006">
          <mc:Choice Requires="x14">
            <control shapeId="39035" r:id="rId122" name="Check Box 123">
              <controlPr defaultSize="0" autoFill="0" autoLine="0" autoPict="0">
                <anchor moveWithCells="1">
                  <from>
                    <xdr:col>1</xdr:col>
                    <xdr:colOff>228600</xdr:colOff>
                    <xdr:row>122</xdr:row>
                    <xdr:rowOff>38100</xdr:rowOff>
                  </from>
                  <to>
                    <xdr:col>1</xdr:col>
                    <xdr:colOff>495300</xdr:colOff>
                    <xdr:row>122</xdr:row>
                    <xdr:rowOff>177800</xdr:rowOff>
                  </to>
                </anchor>
              </controlPr>
            </control>
          </mc:Choice>
        </mc:AlternateContent>
        <mc:AlternateContent xmlns:mc="http://schemas.openxmlformats.org/markup-compatibility/2006">
          <mc:Choice Requires="x14">
            <control shapeId="39036" r:id="rId123" name="Check Box 124">
              <controlPr defaultSize="0" autoFill="0" autoLine="0" autoPict="0">
                <anchor moveWithCells="1">
                  <from>
                    <xdr:col>1</xdr:col>
                    <xdr:colOff>228600</xdr:colOff>
                    <xdr:row>123</xdr:row>
                    <xdr:rowOff>38100</xdr:rowOff>
                  </from>
                  <to>
                    <xdr:col>1</xdr:col>
                    <xdr:colOff>495300</xdr:colOff>
                    <xdr:row>123</xdr:row>
                    <xdr:rowOff>177800</xdr:rowOff>
                  </to>
                </anchor>
              </controlPr>
            </control>
          </mc:Choice>
        </mc:AlternateContent>
        <mc:AlternateContent xmlns:mc="http://schemas.openxmlformats.org/markup-compatibility/2006">
          <mc:Choice Requires="x14">
            <control shapeId="39037" r:id="rId124" name="Check Box 125">
              <controlPr defaultSize="0" autoFill="0" autoLine="0" autoPict="0">
                <anchor moveWithCells="1">
                  <from>
                    <xdr:col>1</xdr:col>
                    <xdr:colOff>228600</xdr:colOff>
                    <xdr:row>124</xdr:row>
                    <xdr:rowOff>38100</xdr:rowOff>
                  </from>
                  <to>
                    <xdr:col>1</xdr:col>
                    <xdr:colOff>495300</xdr:colOff>
                    <xdr:row>124</xdr:row>
                    <xdr:rowOff>177800</xdr:rowOff>
                  </to>
                </anchor>
              </controlPr>
            </control>
          </mc:Choice>
        </mc:AlternateContent>
        <mc:AlternateContent xmlns:mc="http://schemas.openxmlformats.org/markup-compatibility/2006">
          <mc:Choice Requires="x14">
            <control shapeId="39038" r:id="rId125" name="Check Box 126">
              <controlPr defaultSize="0" autoFill="0" autoLine="0" autoPict="0">
                <anchor moveWithCells="1">
                  <from>
                    <xdr:col>1</xdr:col>
                    <xdr:colOff>228600</xdr:colOff>
                    <xdr:row>125</xdr:row>
                    <xdr:rowOff>38100</xdr:rowOff>
                  </from>
                  <to>
                    <xdr:col>1</xdr:col>
                    <xdr:colOff>495300</xdr:colOff>
                    <xdr:row>125</xdr:row>
                    <xdr:rowOff>177800</xdr:rowOff>
                  </to>
                </anchor>
              </controlPr>
            </control>
          </mc:Choice>
        </mc:AlternateContent>
        <mc:AlternateContent xmlns:mc="http://schemas.openxmlformats.org/markup-compatibility/2006">
          <mc:Choice Requires="x14">
            <control shapeId="39039" r:id="rId126" name="Check Box 127">
              <controlPr defaultSize="0" autoFill="0" autoLine="0" autoPict="0">
                <anchor moveWithCells="1">
                  <from>
                    <xdr:col>1</xdr:col>
                    <xdr:colOff>228600</xdr:colOff>
                    <xdr:row>126</xdr:row>
                    <xdr:rowOff>38100</xdr:rowOff>
                  </from>
                  <to>
                    <xdr:col>1</xdr:col>
                    <xdr:colOff>495300</xdr:colOff>
                    <xdr:row>126</xdr:row>
                    <xdr:rowOff>177800</xdr:rowOff>
                  </to>
                </anchor>
              </controlPr>
            </control>
          </mc:Choice>
        </mc:AlternateContent>
        <mc:AlternateContent xmlns:mc="http://schemas.openxmlformats.org/markup-compatibility/2006">
          <mc:Choice Requires="x14">
            <control shapeId="39040" r:id="rId127" name="Check Box 128">
              <controlPr defaultSize="0" autoFill="0" autoLine="0" autoPict="0">
                <anchor moveWithCells="1">
                  <from>
                    <xdr:col>1</xdr:col>
                    <xdr:colOff>228600</xdr:colOff>
                    <xdr:row>127</xdr:row>
                    <xdr:rowOff>38100</xdr:rowOff>
                  </from>
                  <to>
                    <xdr:col>1</xdr:col>
                    <xdr:colOff>495300</xdr:colOff>
                    <xdr:row>127</xdr:row>
                    <xdr:rowOff>177800</xdr:rowOff>
                  </to>
                </anchor>
              </controlPr>
            </control>
          </mc:Choice>
        </mc:AlternateContent>
        <mc:AlternateContent xmlns:mc="http://schemas.openxmlformats.org/markup-compatibility/2006">
          <mc:Choice Requires="x14">
            <control shapeId="39041" r:id="rId128" name="Check Box 129">
              <controlPr defaultSize="0" autoFill="0" autoLine="0" autoPict="0">
                <anchor moveWithCells="1">
                  <from>
                    <xdr:col>1</xdr:col>
                    <xdr:colOff>228600</xdr:colOff>
                    <xdr:row>128</xdr:row>
                    <xdr:rowOff>38100</xdr:rowOff>
                  </from>
                  <to>
                    <xdr:col>1</xdr:col>
                    <xdr:colOff>495300</xdr:colOff>
                    <xdr:row>128</xdr:row>
                    <xdr:rowOff>177800</xdr:rowOff>
                  </to>
                </anchor>
              </controlPr>
            </control>
          </mc:Choice>
        </mc:AlternateContent>
        <mc:AlternateContent xmlns:mc="http://schemas.openxmlformats.org/markup-compatibility/2006">
          <mc:Choice Requires="x14">
            <control shapeId="39042" r:id="rId129" name="Check Box 130">
              <controlPr defaultSize="0" autoFill="0" autoLine="0" autoPict="0">
                <anchor moveWithCells="1">
                  <from>
                    <xdr:col>1</xdr:col>
                    <xdr:colOff>228600</xdr:colOff>
                    <xdr:row>129</xdr:row>
                    <xdr:rowOff>38100</xdr:rowOff>
                  </from>
                  <to>
                    <xdr:col>1</xdr:col>
                    <xdr:colOff>495300</xdr:colOff>
                    <xdr:row>129</xdr:row>
                    <xdr:rowOff>177800</xdr:rowOff>
                  </to>
                </anchor>
              </controlPr>
            </control>
          </mc:Choice>
        </mc:AlternateContent>
        <mc:AlternateContent xmlns:mc="http://schemas.openxmlformats.org/markup-compatibility/2006">
          <mc:Choice Requires="x14">
            <control shapeId="39043" r:id="rId130" name="Check Box 131">
              <controlPr defaultSize="0" autoFill="0" autoLine="0" autoPict="0">
                <anchor moveWithCells="1">
                  <from>
                    <xdr:col>1</xdr:col>
                    <xdr:colOff>228600</xdr:colOff>
                    <xdr:row>130</xdr:row>
                    <xdr:rowOff>38100</xdr:rowOff>
                  </from>
                  <to>
                    <xdr:col>1</xdr:col>
                    <xdr:colOff>495300</xdr:colOff>
                    <xdr:row>130</xdr:row>
                    <xdr:rowOff>177800</xdr:rowOff>
                  </to>
                </anchor>
              </controlPr>
            </control>
          </mc:Choice>
        </mc:AlternateContent>
        <mc:AlternateContent xmlns:mc="http://schemas.openxmlformats.org/markup-compatibility/2006">
          <mc:Choice Requires="x14">
            <control shapeId="39044" r:id="rId131" name="Check Box 132">
              <controlPr defaultSize="0" autoFill="0" autoLine="0" autoPict="0">
                <anchor moveWithCells="1">
                  <from>
                    <xdr:col>1</xdr:col>
                    <xdr:colOff>228600</xdr:colOff>
                    <xdr:row>131</xdr:row>
                    <xdr:rowOff>38100</xdr:rowOff>
                  </from>
                  <to>
                    <xdr:col>1</xdr:col>
                    <xdr:colOff>495300</xdr:colOff>
                    <xdr:row>131</xdr:row>
                    <xdr:rowOff>177800</xdr:rowOff>
                  </to>
                </anchor>
              </controlPr>
            </control>
          </mc:Choice>
        </mc:AlternateContent>
        <mc:AlternateContent xmlns:mc="http://schemas.openxmlformats.org/markup-compatibility/2006">
          <mc:Choice Requires="x14">
            <control shapeId="39045" r:id="rId132" name="Check Box 133">
              <controlPr defaultSize="0" autoFill="0" autoLine="0" autoPict="0">
                <anchor moveWithCells="1">
                  <from>
                    <xdr:col>1</xdr:col>
                    <xdr:colOff>228600</xdr:colOff>
                    <xdr:row>132</xdr:row>
                    <xdr:rowOff>38100</xdr:rowOff>
                  </from>
                  <to>
                    <xdr:col>1</xdr:col>
                    <xdr:colOff>495300</xdr:colOff>
                    <xdr:row>132</xdr:row>
                    <xdr:rowOff>177800</xdr:rowOff>
                  </to>
                </anchor>
              </controlPr>
            </control>
          </mc:Choice>
        </mc:AlternateContent>
        <mc:AlternateContent xmlns:mc="http://schemas.openxmlformats.org/markup-compatibility/2006">
          <mc:Choice Requires="x14">
            <control shapeId="39046" r:id="rId133" name="Check Box 134">
              <controlPr defaultSize="0" autoFill="0" autoLine="0" autoPict="0">
                <anchor moveWithCells="1">
                  <from>
                    <xdr:col>1</xdr:col>
                    <xdr:colOff>228600</xdr:colOff>
                    <xdr:row>133</xdr:row>
                    <xdr:rowOff>38100</xdr:rowOff>
                  </from>
                  <to>
                    <xdr:col>1</xdr:col>
                    <xdr:colOff>495300</xdr:colOff>
                    <xdr:row>133</xdr:row>
                    <xdr:rowOff>177800</xdr:rowOff>
                  </to>
                </anchor>
              </controlPr>
            </control>
          </mc:Choice>
        </mc:AlternateContent>
        <mc:AlternateContent xmlns:mc="http://schemas.openxmlformats.org/markup-compatibility/2006">
          <mc:Choice Requires="x14">
            <control shapeId="39047" r:id="rId134" name="Check Box 135">
              <controlPr defaultSize="0" autoFill="0" autoLine="0" autoPict="0">
                <anchor moveWithCells="1">
                  <from>
                    <xdr:col>1</xdr:col>
                    <xdr:colOff>228600</xdr:colOff>
                    <xdr:row>134</xdr:row>
                    <xdr:rowOff>38100</xdr:rowOff>
                  </from>
                  <to>
                    <xdr:col>1</xdr:col>
                    <xdr:colOff>495300</xdr:colOff>
                    <xdr:row>134</xdr:row>
                    <xdr:rowOff>177800</xdr:rowOff>
                  </to>
                </anchor>
              </controlPr>
            </control>
          </mc:Choice>
        </mc:AlternateContent>
        <mc:AlternateContent xmlns:mc="http://schemas.openxmlformats.org/markup-compatibility/2006">
          <mc:Choice Requires="x14">
            <control shapeId="39048" r:id="rId135" name="Check Box 136">
              <controlPr defaultSize="0" autoFill="0" autoLine="0" autoPict="0">
                <anchor moveWithCells="1">
                  <from>
                    <xdr:col>1</xdr:col>
                    <xdr:colOff>228600</xdr:colOff>
                    <xdr:row>135</xdr:row>
                    <xdr:rowOff>38100</xdr:rowOff>
                  </from>
                  <to>
                    <xdr:col>1</xdr:col>
                    <xdr:colOff>495300</xdr:colOff>
                    <xdr:row>135</xdr:row>
                    <xdr:rowOff>177800</xdr:rowOff>
                  </to>
                </anchor>
              </controlPr>
            </control>
          </mc:Choice>
        </mc:AlternateContent>
        <mc:AlternateContent xmlns:mc="http://schemas.openxmlformats.org/markup-compatibility/2006">
          <mc:Choice Requires="x14">
            <control shapeId="39049" r:id="rId136" name="Check Box 137">
              <controlPr defaultSize="0" autoFill="0" autoLine="0" autoPict="0">
                <anchor moveWithCells="1">
                  <from>
                    <xdr:col>1</xdr:col>
                    <xdr:colOff>228600</xdr:colOff>
                    <xdr:row>136</xdr:row>
                    <xdr:rowOff>38100</xdr:rowOff>
                  </from>
                  <to>
                    <xdr:col>1</xdr:col>
                    <xdr:colOff>495300</xdr:colOff>
                    <xdr:row>136</xdr:row>
                    <xdr:rowOff>177800</xdr:rowOff>
                  </to>
                </anchor>
              </controlPr>
            </control>
          </mc:Choice>
        </mc:AlternateContent>
        <mc:AlternateContent xmlns:mc="http://schemas.openxmlformats.org/markup-compatibility/2006">
          <mc:Choice Requires="x14">
            <control shapeId="39050" r:id="rId137" name="Check Box 138">
              <controlPr defaultSize="0" autoFill="0" autoLine="0" autoPict="0">
                <anchor moveWithCells="1">
                  <from>
                    <xdr:col>1</xdr:col>
                    <xdr:colOff>228600</xdr:colOff>
                    <xdr:row>137</xdr:row>
                    <xdr:rowOff>38100</xdr:rowOff>
                  </from>
                  <to>
                    <xdr:col>1</xdr:col>
                    <xdr:colOff>495300</xdr:colOff>
                    <xdr:row>137</xdr:row>
                    <xdr:rowOff>177800</xdr:rowOff>
                  </to>
                </anchor>
              </controlPr>
            </control>
          </mc:Choice>
        </mc:AlternateContent>
        <mc:AlternateContent xmlns:mc="http://schemas.openxmlformats.org/markup-compatibility/2006">
          <mc:Choice Requires="x14">
            <control shapeId="39051" r:id="rId138" name="Check Box 139">
              <controlPr defaultSize="0" autoFill="0" autoLine="0" autoPict="0">
                <anchor moveWithCells="1">
                  <from>
                    <xdr:col>1</xdr:col>
                    <xdr:colOff>228600</xdr:colOff>
                    <xdr:row>138</xdr:row>
                    <xdr:rowOff>38100</xdr:rowOff>
                  </from>
                  <to>
                    <xdr:col>1</xdr:col>
                    <xdr:colOff>495300</xdr:colOff>
                    <xdr:row>138</xdr:row>
                    <xdr:rowOff>177800</xdr:rowOff>
                  </to>
                </anchor>
              </controlPr>
            </control>
          </mc:Choice>
        </mc:AlternateContent>
        <mc:AlternateContent xmlns:mc="http://schemas.openxmlformats.org/markup-compatibility/2006">
          <mc:Choice Requires="x14">
            <control shapeId="39052" r:id="rId139" name="Check Box 140">
              <controlPr defaultSize="0" autoFill="0" autoLine="0" autoPict="0">
                <anchor moveWithCells="1">
                  <from>
                    <xdr:col>1</xdr:col>
                    <xdr:colOff>228600</xdr:colOff>
                    <xdr:row>139</xdr:row>
                    <xdr:rowOff>38100</xdr:rowOff>
                  </from>
                  <to>
                    <xdr:col>1</xdr:col>
                    <xdr:colOff>495300</xdr:colOff>
                    <xdr:row>139</xdr:row>
                    <xdr:rowOff>177800</xdr:rowOff>
                  </to>
                </anchor>
              </controlPr>
            </control>
          </mc:Choice>
        </mc:AlternateContent>
        <mc:AlternateContent xmlns:mc="http://schemas.openxmlformats.org/markup-compatibility/2006">
          <mc:Choice Requires="x14">
            <control shapeId="39053" r:id="rId140" name="Check Box 141">
              <controlPr defaultSize="0" autoFill="0" autoLine="0" autoPict="0">
                <anchor moveWithCells="1">
                  <from>
                    <xdr:col>1</xdr:col>
                    <xdr:colOff>228600</xdr:colOff>
                    <xdr:row>140</xdr:row>
                    <xdr:rowOff>38100</xdr:rowOff>
                  </from>
                  <to>
                    <xdr:col>1</xdr:col>
                    <xdr:colOff>495300</xdr:colOff>
                    <xdr:row>140</xdr:row>
                    <xdr:rowOff>177800</xdr:rowOff>
                  </to>
                </anchor>
              </controlPr>
            </control>
          </mc:Choice>
        </mc:AlternateContent>
        <mc:AlternateContent xmlns:mc="http://schemas.openxmlformats.org/markup-compatibility/2006">
          <mc:Choice Requires="x14">
            <control shapeId="39054" r:id="rId141" name="Check Box 142">
              <controlPr defaultSize="0" autoFill="0" autoLine="0" autoPict="0">
                <anchor moveWithCells="1">
                  <from>
                    <xdr:col>1</xdr:col>
                    <xdr:colOff>228600</xdr:colOff>
                    <xdr:row>141</xdr:row>
                    <xdr:rowOff>38100</xdr:rowOff>
                  </from>
                  <to>
                    <xdr:col>1</xdr:col>
                    <xdr:colOff>495300</xdr:colOff>
                    <xdr:row>141</xdr:row>
                    <xdr:rowOff>177800</xdr:rowOff>
                  </to>
                </anchor>
              </controlPr>
            </control>
          </mc:Choice>
        </mc:AlternateContent>
        <mc:AlternateContent xmlns:mc="http://schemas.openxmlformats.org/markup-compatibility/2006">
          <mc:Choice Requires="x14">
            <control shapeId="39055" r:id="rId142" name="Check Box 143">
              <controlPr defaultSize="0" autoFill="0" autoLine="0" autoPict="0">
                <anchor moveWithCells="1">
                  <from>
                    <xdr:col>1</xdr:col>
                    <xdr:colOff>228600</xdr:colOff>
                    <xdr:row>142</xdr:row>
                    <xdr:rowOff>38100</xdr:rowOff>
                  </from>
                  <to>
                    <xdr:col>1</xdr:col>
                    <xdr:colOff>495300</xdr:colOff>
                    <xdr:row>142</xdr:row>
                    <xdr:rowOff>177800</xdr:rowOff>
                  </to>
                </anchor>
              </controlPr>
            </control>
          </mc:Choice>
        </mc:AlternateContent>
        <mc:AlternateContent xmlns:mc="http://schemas.openxmlformats.org/markup-compatibility/2006">
          <mc:Choice Requires="x14">
            <control shapeId="39056" r:id="rId143" name="Check Box 144">
              <controlPr defaultSize="0" autoFill="0" autoLine="0" autoPict="0">
                <anchor moveWithCells="1">
                  <from>
                    <xdr:col>1</xdr:col>
                    <xdr:colOff>228600</xdr:colOff>
                    <xdr:row>143</xdr:row>
                    <xdr:rowOff>38100</xdr:rowOff>
                  </from>
                  <to>
                    <xdr:col>1</xdr:col>
                    <xdr:colOff>495300</xdr:colOff>
                    <xdr:row>143</xdr:row>
                    <xdr:rowOff>177800</xdr:rowOff>
                  </to>
                </anchor>
              </controlPr>
            </control>
          </mc:Choice>
        </mc:AlternateContent>
        <mc:AlternateContent xmlns:mc="http://schemas.openxmlformats.org/markup-compatibility/2006">
          <mc:Choice Requires="x14">
            <control shapeId="39057" r:id="rId144" name="Check Box 145">
              <controlPr defaultSize="0" autoFill="0" autoLine="0" autoPict="0">
                <anchor moveWithCells="1">
                  <from>
                    <xdr:col>1</xdr:col>
                    <xdr:colOff>228600</xdr:colOff>
                    <xdr:row>144</xdr:row>
                    <xdr:rowOff>38100</xdr:rowOff>
                  </from>
                  <to>
                    <xdr:col>1</xdr:col>
                    <xdr:colOff>495300</xdr:colOff>
                    <xdr:row>144</xdr:row>
                    <xdr:rowOff>177800</xdr:rowOff>
                  </to>
                </anchor>
              </controlPr>
            </control>
          </mc:Choice>
        </mc:AlternateContent>
        <mc:AlternateContent xmlns:mc="http://schemas.openxmlformats.org/markup-compatibility/2006">
          <mc:Choice Requires="x14">
            <control shapeId="39058" r:id="rId145" name="Check Box 146">
              <controlPr defaultSize="0" autoFill="0" autoLine="0" autoPict="0">
                <anchor moveWithCells="1">
                  <from>
                    <xdr:col>1</xdr:col>
                    <xdr:colOff>228600</xdr:colOff>
                    <xdr:row>145</xdr:row>
                    <xdr:rowOff>38100</xdr:rowOff>
                  </from>
                  <to>
                    <xdr:col>1</xdr:col>
                    <xdr:colOff>495300</xdr:colOff>
                    <xdr:row>145</xdr:row>
                    <xdr:rowOff>177800</xdr:rowOff>
                  </to>
                </anchor>
              </controlPr>
            </control>
          </mc:Choice>
        </mc:AlternateContent>
        <mc:AlternateContent xmlns:mc="http://schemas.openxmlformats.org/markup-compatibility/2006">
          <mc:Choice Requires="x14">
            <control shapeId="39059" r:id="rId146" name="Check Box 147">
              <controlPr defaultSize="0" autoFill="0" autoLine="0" autoPict="0">
                <anchor moveWithCells="1">
                  <from>
                    <xdr:col>1</xdr:col>
                    <xdr:colOff>228600</xdr:colOff>
                    <xdr:row>146</xdr:row>
                    <xdr:rowOff>38100</xdr:rowOff>
                  </from>
                  <to>
                    <xdr:col>1</xdr:col>
                    <xdr:colOff>495300</xdr:colOff>
                    <xdr:row>146</xdr:row>
                    <xdr:rowOff>177800</xdr:rowOff>
                  </to>
                </anchor>
              </controlPr>
            </control>
          </mc:Choice>
        </mc:AlternateContent>
        <mc:AlternateContent xmlns:mc="http://schemas.openxmlformats.org/markup-compatibility/2006">
          <mc:Choice Requires="x14">
            <control shapeId="39060" r:id="rId147" name="Check Box 148">
              <controlPr defaultSize="0" autoFill="0" autoLine="0" autoPict="0">
                <anchor moveWithCells="1">
                  <from>
                    <xdr:col>1</xdr:col>
                    <xdr:colOff>228600</xdr:colOff>
                    <xdr:row>147</xdr:row>
                    <xdr:rowOff>38100</xdr:rowOff>
                  </from>
                  <to>
                    <xdr:col>1</xdr:col>
                    <xdr:colOff>495300</xdr:colOff>
                    <xdr:row>147</xdr:row>
                    <xdr:rowOff>177800</xdr:rowOff>
                  </to>
                </anchor>
              </controlPr>
            </control>
          </mc:Choice>
        </mc:AlternateContent>
        <mc:AlternateContent xmlns:mc="http://schemas.openxmlformats.org/markup-compatibility/2006">
          <mc:Choice Requires="x14">
            <control shapeId="39061" r:id="rId148" name="Check Box 149">
              <controlPr defaultSize="0" autoFill="0" autoLine="0" autoPict="0">
                <anchor moveWithCells="1">
                  <from>
                    <xdr:col>1</xdr:col>
                    <xdr:colOff>228600</xdr:colOff>
                    <xdr:row>148</xdr:row>
                    <xdr:rowOff>38100</xdr:rowOff>
                  </from>
                  <to>
                    <xdr:col>1</xdr:col>
                    <xdr:colOff>495300</xdr:colOff>
                    <xdr:row>148</xdr:row>
                    <xdr:rowOff>177800</xdr:rowOff>
                  </to>
                </anchor>
              </controlPr>
            </control>
          </mc:Choice>
        </mc:AlternateContent>
        <mc:AlternateContent xmlns:mc="http://schemas.openxmlformats.org/markup-compatibility/2006">
          <mc:Choice Requires="x14">
            <control shapeId="39062" r:id="rId149" name="Check Box 150">
              <controlPr defaultSize="0" autoFill="0" autoLine="0" autoPict="0">
                <anchor moveWithCells="1">
                  <from>
                    <xdr:col>1</xdr:col>
                    <xdr:colOff>228600</xdr:colOff>
                    <xdr:row>149</xdr:row>
                    <xdr:rowOff>38100</xdr:rowOff>
                  </from>
                  <to>
                    <xdr:col>1</xdr:col>
                    <xdr:colOff>495300</xdr:colOff>
                    <xdr:row>149</xdr:row>
                    <xdr:rowOff>177800</xdr:rowOff>
                  </to>
                </anchor>
              </controlPr>
            </control>
          </mc:Choice>
        </mc:AlternateContent>
        <mc:AlternateContent xmlns:mc="http://schemas.openxmlformats.org/markup-compatibility/2006">
          <mc:Choice Requires="x14">
            <control shapeId="39063" r:id="rId150" name="Check Box 151">
              <controlPr defaultSize="0" autoFill="0" autoLine="0" autoPict="0">
                <anchor moveWithCells="1">
                  <from>
                    <xdr:col>1</xdr:col>
                    <xdr:colOff>228600</xdr:colOff>
                    <xdr:row>150</xdr:row>
                    <xdr:rowOff>38100</xdr:rowOff>
                  </from>
                  <to>
                    <xdr:col>1</xdr:col>
                    <xdr:colOff>495300</xdr:colOff>
                    <xdr:row>150</xdr:row>
                    <xdr:rowOff>177800</xdr:rowOff>
                  </to>
                </anchor>
              </controlPr>
            </control>
          </mc:Choice>
        </mc:AlternateContent>
        <mc:AlternateContent xmlns:mc="http://schemas.openxmlformats.org/markup-compatibility/2006">
          <mc:Choice Requires="x14">
            <control shapeId="39064" r:id="rId151" name="Check Box 152">
              <controlPr defaultSize="0" autoFill="0" autoLine="0" autoPict="0">
                <anchor moveWithCells="1">
                  <from>
                    <xdr:col>1</xdr:col>
                    <xdr:colOff>228600</xdr:colOff>
                    <xdr:row>151</xdr:row>
                    <xdr:rowOff>38100</xdr:rowOff>
                  </from>
                  <to>
                    <xdr:col>1</xdr:col>
                    <xdr:colOff>495300</xdr:colOff>
                    <xdr:row>151</xdr:row>
                    <xdr:rowOff>177800</xdr:rowOff>
                  </to>
                </anchor>
              </controlPr>
            </control>
          </mc:Choice>
        </mc:AlternateContent>
        <mc:AlternateContent xmlns:mc="http://schemas.openxmlformats.org/markup-compatibility/2006">
          <mc:Choice Requires="x14">
            <control shapeId="39065" r:id="rId152" name="Check Box 153">
              <controlPr defaultSize="0" autoFill="0" autoLine="0" autoPict="0">
                <anchor moveWithCells="1">
                  <from>
                    <xdr:col>1</xdr:col>
                    <xdr:colOff>228600</xdr:colOff>
                    <xdr:row>152</xdr:row>
                    <xdr:rowOff>38100</xdr:rowOff>
                  </from>
                  <to>
                    <xdr:col>1</xdr:col>
                    <xdr:colOff>495300</xdr:colOff>
                    <xdr:row>152</xdr:row>
                    <xdr:rowOff>177800</xdr:rowOff>
                  </to>
                </anchor>
              </controlPr>
            </control>
          </mc:Choice>
        </mc:AlternateContent>
        <mc:AlternateContent xmlns:mc="http://schemas.openxmlformats.org/markup-compatibility/2006">
          <mc:Choice Requires="x14">
            <control shapeId="39066" r:id="rId153" name="Check Box 154">
              <controlPr defaultSize="0" autoFill="0" autoLine="0" autoPict="0">
                <anchor moveWithCells="1">
                  <from>
                    <xdr:col>1</xdr:col>
                    <xdr:colOff>228600</xdr:colOff>
                    <xdr:row>153</xdr:row>
                    <xdr:rowOff>38100</xdr:rowOff>
                  </from>
                  <to>
                    <xdr:col>1</xdr:col>
                    <xdr:colOff>495300</xdr:colOff>
                    <xdr:row>153</xdr:row>
                    <xdr:rowOff>177800</xdr:rowOff>
                  </to>
                </anchor>
              </controlPr>
            </control>
          </mc:Choice>
        </mc:AlternateContent>
        <mc:AlternateContent xmlns:mc="http://schemas.openxmlformats.org/markup-compatibility/2006">
          <mc:Choice Requires="x14">
            <control shapeId="39067" r:id="rId154" name="Check Box 155">
              <controlPr defaultSize="0" autoFill="0" autoLine="0" autoPict="0">
                <anchor moveWithCells="1">
                  <from>
                    <xdr:col>1</xdr:col>
                    <xdr:colOff>228600</xdr:colOff>
                    <xdr:row>154</xdr:row>
                    <xdr:rowOff>38100</xdr:rowOff>
                  </from>
                  <to>
                    <xdr:col>1</xdr:col>
                    <xdr:colOff>495300</xdr:colOff>
                    <xdr:row>154</xdr:row>
                    <xdr:rowOff>177800</xdr:rowOff>
                  </to>
                </anchor>
              </controlPr>
            </control>
          </mc:Choice>
        </mc:AlternateContent>
        <mc:AlternateContent xmlns:mc="http://schemas.openxmlformats.org/markup-compatibility/2006">
          <mc:Choice Requires="x14">
            <control shapeId="39068" r:id="rId155" name="Check Box 156">
              <controlPr defaultSize="0" autoFill="0" autoLine="0" autoPict="0">
                <anchor moveWithCells="1">
                  <from>
                    <xdr:col>1</xdr:col>
                    <xdr:colOff>228600</xdr:colOff>
                    <xdr:row>155</xdr:row>
                    <xdr:rowOff>38100</xdr:rowOff>
                  </from>
                  <to>
                    <xdr:col>1</xdr:col>
                    <xdr:colOff>495300</xdr:colOff>
                    <xdr:row>155</xdr:row>
                    <xdr:rowOff>177800</xdr:rowOff>
                  </to>
                </anchor>
              </controlPr>
            </control>
          </mc:Choice>
        </mc:AlternateContent>
        <mc:AlternateContent xmlns:mc="http://schemas.openxmlformats.org/markup-compatibility/2006">
          <mc:Choice Requires="x14">
            <control shapeId="39069" r:id="rId156" name="Check Box 157">
              <controlPr defaultSize="0" autoFill="0" autoLine="0" autoPict="0">
                <anchor moveWithCells="1">
                  <from>
                    <xdr:col>1</xdr:col>
                    <xdr:colOff>228600</xdr:colOff>
                    <xdr:row>156</xdr:row>
                    <xdr:rowOff>38100</xdr:rowOff>
                  </from>
                  <to>
                    <xdr:col>1</xdr:col>
                    <xdr:colOff>495300</xdr:colOff>
                    <xdr:row>156</xdr:row>
                    <xdr:rowOff>177800</xdr:rowOff>
                  </to>
                </anchor>
              </controlPr>
            </control>
          </mc:Choice>
        </mc:AlternateContent>
        <mc:AlternateContent xmlns:mc="http://schemas.openxmlformats.org/markup-compatibility/2006">
          <mc:Choice Requires="x14">
            <control shapeId="39070" r:id="rId157" name="Check Box 158">
              <controlPr defaultSize="0" autoFill="0" autoLine="0" autoPict="0">
                <anchor moveWithCells="1">
                  <from>
                    <xdr:col>1</xdr:col>
                    <xdr:colOff>228600</xdr:colOff>
                    <xdr:row>157</xdr:row>
                    <xdr:rowOff>38100</xdr:rowOff>
                  </from>
                  <to>
                    <xdr:col>1</xdr:col>
                    <xdr:colOff>495300</xdr:colOff>
                    <xdr:row>157</xdr:row>
                    <xdr:rowOff>177800</xdr:rowOff>
                  </to>
                </anchor>
              </controlPr>
            </control>
          </mc:Choice>
        </mc:AlternateContent>
        <mc:AlternateContent xmlns:mc="http://schemas.openxmlformats.org/markup-compatibility/2006">
          <mc:Choice Requires="x14">
            <control shapeId="39071" r:id="rId158" name="Check Box 159">
              <controlPr defaultSize="0" autoFill="0" autoLine="0" autoPict="0">
                <anchor moveWithCells="1">
                  <from>
                    <xdr:col>1</xdr:col>
                    <xdr:colOff>228600</xdr:colOff>
                    <xdr:row>158</xdr:row>
                    <xdr:rowOff>38100</xdr:rowOff>
                  </from>
                  <to>
                    <xdr:col>1</xdr:col>
                    <xdr:colOff>495300</xdr:colOff>
                    <xdr:row>158</xdr:row>
                    <xdr:rowOff>177800</xdr:rowOff>
                  </to>
                </anchor>
              </controlPr>
            </control>
          </mc:Choice>
        </mc:AlternateContent>
        <mc:AlternateContent xmlns:mc="http://schemas.openxmlformats.org/markup-compatibility/2006">
          <mc:Choice Requires="x14">
            <control shapeId="39072" r:id="rId159" name="Check Box 160">
              <controlPr defaultSize="0" autoFill="0" autoLine="0" autoPict="0">
                <anchor moveWithCells="1">
                  <from>
                    <xdr:col>1</xdr:col>
                    <xdr:colOff>228600</xdr:colOff>
                    <xdr:row>159</xdr:row>
                    <xdr:rowOff>38100</xdr:rowOff>
                  </from>
                  <to>
                    <xdr:col>1</xdr:col>
                    <xdr:colOff>495300</xdr:colOff>
                    <xdr:row>159</xdr:row>
                    <xdr:rowOff>177800</xdr:rowOff>
                  </to>
                </anchor>
              </controlPr>
            </control>
          </mc:Choice>
        </mc:AlternateContent>
        <mc:AlternateContent xmlns:mc="http://schemas.openxmlformats.org/markup-compatibility/2006">
          <mc:Choice Requires="x14">
            <control shapeId="39073" r:id="rId160" name="Check Box 161">
              <controlPr defaultSize="0" autoFill="0" autoLine="0" autoPict="0">
                <anchor moveWithCells="1">
                  <from>
                    <xdr:col>1</xdr:col>
                    <xdr:colOff>228600</xdr:colOff>
                    <xdr:row>160</xdr:row>
                    <xdr:rowOff>38100</xdr:rowOff>
                  </from>
                  <to>
                    <xdr:col>1</xdr:col>
                    <xdr:colOff>495300</xdr:colOff>
                    <xdr:row>160</xdr:row>
                    <xdr:rowOff>177800</xdr:rowOff>
                  </to>
                </anchor>
              </controlPr>
            </control>
          </mc:Choice>
        </mc:AlternateContent>
        <mc:AlternateContent xmlns:mc="http://schemas.openxmlformats.org/markup-compatibility/2006">
          <mc:Choice Requires="x14">
            <control shapeId="39074" r:id="rId161" name="Check Box 162">
              <controlPr defaultSize="0" autoFill="0" autoLine="0" autoPict="0">
                <anchor moveWithCells="1">
                  <from>
                    <xdr:col>1</xdr:col>
                    <xdr:colOff>228600</xdr:colOff>
                    <xdr:row>161</xdr:row>
                    <xdr:rowOff>38100</xdr:rowOff>
                  </from>
                  <to>
                    <xdr:col>1</xdr:col>
                    <xdr:colOff>495300</xdr:colOff>
                    <xdr:row>161</xdr:row>
                    <xdr:rowOff>177800</xdr:rowOff>
                  </to>
                </anchor>
              </controlPr>
            </control>
          </mc:Choice>
        </mc:AlternateContent>
        <mc:AlternateContent xmlns:mc="http://schemas.openxmlformats.org/markup-compatibility/2006">
          <mc:Choice Requires="x14">
            <control shapeId="39075" r:id="rId162" name="Check Box 163">
              <controlPr defaultSize="0" autoFill="0" autoLine="0" autoPict="0">
                <anchor moveWithCells="1">
                  <from>
                    <xdr:col>1</xdr:col>
                    <xdr:colOff>228600</xdr:colOff>
                    <xdr:row>162</xdr:row>
                    <xdr:rowOff>38100</xdr:rowOff>
                  </from>
                  <to>
                    <xdr:col>1</xdr:col>
                    <xdr:colOff>495300</xdr:colOff>
                    <xdr:row>162</xdr:row>
                    <xdr:rowOff>177800</xdr:rowOff>
                  </to>
                </anchor>
              </controlPr>
            </control>
          </mc:Choice>
        </mc:AlternateContent>
        <mc:AlternateContent xmlns:mc="http://schemas.openxmlformats.org/markup-compatibility/2006">
          <mc:Choice Requires="x14">
            <control shapeId="39076" r:id="rId163" name="Check Box 164">
              <controlPr defaultSize="0" autoFill="0" autoLine="0" autoPict="0">
                <anchor moveWithCells="1">
                  <from>
                    <xdr:col>1</xdr:col>
                    <xdr:colOff>228600</xdr:colOff>
                    <xdr:row>163</xdr:row>
                    <xdr:rowOff>38100</xdr:rowOff>
                  </from>
                  <to>
                    <xdr:col>1</xdr:col>
                    <xdr:colOff>495300</xdr:colOff>
                    <xdr:row>163</xdr:row>
                    <xdr:rowOff>177800</xdr:rowOff>
                  </to>
                </anchor>
              </controlPr>
            </control>
          </mc:Choice>
        </mc:AlternateContent>
        <mc:AlternateContent xmlns:mc="http://schemas.openxmlformats.org/markup-compatibility/2006">
          <mc:Choice Requires="x14">
            <control shapeId="39077" r:id="rId164" name="Check Box 165">
              <controlPr defaultSize="0" autoFill="0" autoLine="0" autoPict="0">
                <anchor moveWithCells="1">
                  <from>
                    <xdr:col>1</xdr:col>
                    <xdr:colOff>228600</xdr:colOff>
                    <xdr:row>164</xdr:row>
                    <xdr:rowOff>38100</xdr:rowOff>
                  </from>
                  <to>
                    <xdr:col>1</xdr:col>
                    <xdr:colOff>495300</xdr:colOff>
                    <xdr:row>164</xdr:row>
                    <xdr:rowOff>177800</xdr:rowOff>
                  </to>
                </anchor>
              </controlPr>
            </control>
          </mc:Choice>
        </mc:AlternateContent>
        <mc:AlternateContent xmlns:mc="http://schemas.openxmlformats.org/markup-compatibility/2006">
          <mc:Choice Requires="x14">
            <control shapeId="39078" r:id="rId165" name="Check Box 166">
              <controlPr defaultSize="0" autoFill="0" autoLine="0" autoPict="0">
                <anchor moveWithCells="1">
                  <from>
                    <xdr:col>1</xdr:col>
                    <xdr:colOff>228600</xdr:colOff>
                    <xdr:row>165</xdr:row>
                    <xdr:rowOff>38100</xdr:rowOff>
                  </from>
                  <to>
                    <xdr:col>1</xdr:col>
                    <xdr:colOff>495300</xdr:colOff>
                    <xdr:row>165</xdr:row>
                    <xdr:rowOff>177800</xdr:rowOff>
                  </to>
                </anchor>
              </controlPr>
            </control>
          </mc:Choice>
        </mc:AlternateContent>
        <mc:AlternateContent xmlns:mc="http://schemas.openxmlformats.org/markup-compatibility/2006">
          <mc:Choice Requires="x14">
            <control shapeId="39079" r:id="rId166" name="Check Box 167">
              <controlPr defaultSize="0" autoFill="0" autoLine="0" autoPict="0">
                <anchor moveWithCells="1">
                  <from>
                    <xdr:col>1</xdr:col>
                    <xdr:colOff>228600</xdr:colOff>
                    <xdr:row>166</xdr:row>
                    <xdr:rowOff>38100</xdr:rowOff>
                  </from>
                  <to>
                    <xdr:col>1</xdr:col>
                    <xdr:colOff>495300</xdr:colOff>
                    <xdr:row>166</xdr:row>
                    <xdr:rowOff>177800</xdr:rowOff>
                  </to>
                </anchor>
              </controlPr>
            </control>
          </mc:Choice>
        </mc:AlternateContent>
        <mc:AlternateContent xmlns:mc="http://schemas.openxmlformats.org/markup-compatibility/2006">
          <mc:Choice Requires="x14">
            <control shapeId="39080" r:id="rId167" name="Check Box 168">
              <controlPr defaultSize="0" autoFill="0" autoLine="0" autoPict="0">
                <anchor moveWithCells="1">
                  <from>
                    <xdr:col>1</xdr:col>
                    <xdr:colOff>228600</xdr:colOff>
                    <xdr:row>167</xdr:row>
                    <xdr:rowOff>38100</xdr:rowOff>
                  </from>
                  <to>
                    <xdr:col>1</xdr:col>
                    <xdr:colOff>495300</xdr:colOff>
                    <xdr:row>167</xdr:row>
                    <xdr:rowOff>177800</xdr:rowOff>
                  </to>
                </anchor>
              </controlPr>
            </control>
          </mc:Choice>
        </mc:AlternateContent>
        <mc:AlternateContent xmlns:mc="http://schemas.openxmlformats.org/markup-compatibility/2006">
          <mc:Choice Requires="x14">
            <control shapeId="39081" r:id="rId168" name="Check Box 169">
              <controlPr defaultSize="0" autoFill="0" autoLine="0" autoPict="0">
                <anchor moveWithCells="1">
                  <from>
                    <xdr:col>1</xdr:col>
                    <xdr:colOff>228600</xdr:colOff>
                    <xdr:row>168</xdr:row>
                    <xdr:rowOff>38100</xdr:rowOff>
                  </from>
                  <to>
                    <xdr:col>1</xdr:col>
                    <xdr:colOff>495300</xdr:colOff>
                    <xdr:row>168</xdr:row>
                    <xdr:rowOff>177800</xdr:rowOff>
                  </to>
                </anchor>
              </controlPr>
            </control>
          </mc:Choice>
        </mc:AlternateContent>
        <mc:AlternateContent xmlns:mc="http://schemas.openxmlformats.org/markup-compatibility/2006">
          <mc:Choice Requires="x14">
            <control shapeId="39082" r:id="rId169" name="Check Box 170">
              <controlPr defaultSize="0" autoFill="0" autoLine="0" autoPict="0">
                <anchor moveWithCells="1">
                  <from>
                    <xdr:col>1</xdr:col>
                    <xdr:colOff>228600</xdr:colOff>
                    <xdr:row>169</xdr:row>
                    <xdr:rowOff>38100</xdr:rowOff>
                  </from>
                  <to>
                    <xdr:col>1</xdr:col>
                    <xdr:colOff>495300</xdr:colOff>
                    <xdr:row>169</xdr:row>
                    <xdr:rowOff>177800</xdr:rowOff>
                  </to>
                </anchor>
              </controlPr>
            </control>
          </mc:Choice>
        </mc:AlternateContent>
        <mc:AlternateContent xmlns:mc="http://schemas.openxmlformats.org/markup-compatibility/2006">
          <mc:Choice Requires="x14">
            <control shapeId="39083" r:id="rId170" name="Check Box 171">
              <controlPr defaultSize="0" autoFill="0" autoLine="0" autoPict="0">
                <anchor moveWithCells="1">
                  <from>
                    <xdr:col>1</xdr:col>
                    <xdr:colOff>228600</xdr:colOff>
                    <xdr:row>170</xdr:row>
                    <xdr:rowOff>38100</xdr:rowOff>
                  </from>
                  <to>
                    <xdr:col>1</xdr:col>
                    <xdr:colOff>495300</xdr:colOff>
                    <xdr:row>170</xdr:row>
                    <xdr:rowOff>177800</xdr:rowOff>
                  </to>
                </anchor>
              </controlPr>
            </control>
          </mc:Choice>
        </mc:AlternateContent>
        <mc:AlternateContent xmlns:mc="http://schemas.openxmlformats.org/markup-compatibility/2006">
          <mc:Choice Requires="x14">
            <control shapeId="39084" r:id="rId171" name="Check Box 172">
              <controlPr defaultSize="0" autoFill="0" autoLine="0" autoPict="0">
                <anchor moveWithCells="1">
                  <from>
                    <xdr:col>1</xdr:col>
                    <xdr:colOff>228600</xdr:colOff>
                    <xdr:row>171</xdr:row>
                    <xdr:rowOff>38100</xdr:rowOff>
                  </from>
                  <to>
                    <xdr:col>1</xdr:col>
                    <xdr:colOff>495300</xdr:colOff>
                    <xdr:row>171</xdr:row>
                    <xdr:rowOff>177800</xdr:rowOff>
                  </to>
                </anchor>
              </controlPr>
            </control>
          </mc:Choice>
        </mc:AlternateContent>
        <mc:AlternateContent xmlns:mc="http://schemas.openxmlformats.org/markup-compatibility/2006">
          <mc:Choice Requires="x14">
            <control shapeId="39085" r:id="rId172" name="Check Box 173">
              <controlPr defaultSize="0" autoFill="0" autoLine="0" autoPict="0">
                <anchor moveWithCells="1">
                  <from>
                    <xdr:col>1</xdr:col>
                    <xdr:colOff>228600</xdr:colOff>
                    <xdr:row>172</xdr:row>
                    <xdr:rowOff>38100</xdr:rowOff>
                  </from>
                  <to>
                    <xdr:col>1</xdr:col>
                    <xdr:colOff>495300</xdr:colOff>
                    <xdr:row>172</xdr:row>
                    <xdr:rowOff>177800</xdr:rowOff>
                  </to>
                </anchor>
              </controlPr>
            </control>
          </mc:Choice>
        </mc:AlternateContent>
        <mc:AlternateContent xmlns:mc="http://schemas.openxmlformats.org/markup-compatibility/2006">
          <mc:Choice Requires="x14">
            <control shapeId="39086" r:id="rId173" name="Check Box 174">
              <controlPr defaultSize="0" autoFill="0" autoLine="0" autoPict="0">
                <anchor moveWithCells="1">
                  <from>
                    <xdr:col>1</xdr:col>
                    <xdr:colOff>228600</xdr:colOff>
                    <xdr:row>173</xdr:row>
                    <xdr:rowOff>38100</xdr:rowOff>
                  </from>
                  <to>
                    <xdr:col>1</xdr:col>
                    <xdr:colOff>495300</xdr:colOff>
                    <xdr:row>173</xdr:row>
                    <xdr:rowOff>177800</xdr:rowOff>
                  </to>
                </anchor>
              </controlPr>
            </control>
          </mc:Choice>
        </mc:AlternateContent>
        <mc:AlternateContent xmlns:mc="http://schemas.openxmlformats.org/markup-compatibility/2006">
          <mc:Choice Requires="x14">
            <control shapeId="39087" r:id="rId174" name="Check Box 175">
              <controlPr defaultSize="0" autoFill="0" autoLine="0" autoPict="0">
                <anchor moveWithCells="1">
                  <from>
                    <xdr:col>1</xdr:col>
                    <xdr:colOff>228600</xdr:colOff>
                    <xdr:row>174</xdr:row>
                    <xdr:rowOff>38100</xdr:rowOff>
                  </from>
                  <to>
                    <xdr:col>1</xdr:col>
                    <xdr:colOff>495300</xdr:colOff>
                    <xdr:row>174</xdr:row>
                    <xdr:rowOff>177800</xdr:rowOff>
                  </to>
                </anchor>
              </controlPr>
            </control>
          </mc:Choice>
        </mc:AlternateContent>
        <mc:AlternateContent xmlns:mc="http://schemas.openxmlformats.org/markup-compatibility/2006">
          <mc:Choice Requires="x14">
            <control shapeId="39088" r:id="rId175" name="Check Box 176">
              <controlPr defaultSize="0" autoFill="0" autoLine="0" autoPict="0">
                <anchor moveWithCells="1">
                  <from>
                    <xdr:col>1</xdr:col>
                    <xdr:colOff>228600</xdr:colOff>
                    <xdr:row>175</xdr:row>
                    <xdr:rowOff>38100</xdr:rowOff>
                  </from>
                  <to>
                    <xdr:col>1</xdr:col>
                    <xdr:colOff>495300</xdr:colOff>
                    <xdr:row>175</xdr:row>
                    <xdr:rowOff>177800</xdr:rowOff>
                  </to>
                </anchor>
              </controlPr>
            </control>
          </mc:Choice>
        </mc:AlternateContent>
        <mc:AlternateContent xmlns:mc="http://schemas.openxmlformats.org/markup-compatibility/2006">
          <mc:Choice Requires="x14">
            <control shapeId="39089" r:id="rId176" name="Check Box 177">
              <controlPr defaultSize="0" autoFill="0" autoLine="0" autoPict="0">
                <anchor moveWithCells="1">
                  <from>
                    <xdr:col>1</xdr:col>
                    <xdr:colOff>228600</xdr:colOff>
                    <xdr:row>176</xdr:row>
                    <xdr:rowOff>38100</xdr:rowOff>
                  </from>
                  <to>
                    <xdr:col>1</xdr:col>
                    <xdr:colOff>495300</xdr:colOff>
                    <xdr:row>176</xdr:row>
                    <xdr:rowOff>177800</xdr:rowOff>
                  </to>
                </anchor>
              </controlPr>
            </control>
          </mc:Choice>
        </mc:AlternateContent>
        <mc:AlternateContent xmlns:mc="http://schemas.openxmlformats.org/markup-compatibility/2006">
          <mc:Choice Requires="x14">
            <control shapeId="39090" r:id="rId177" name="Check Box 178">
              <controlPr defaultSize="0" autoFill="0" autoLine="0" autoPict="0">
                <anchor moveWithCells="1">
                  <from>
                    <xdr:col>1</xdr:col>
                    <xdr:colOff>228600</xdr:colOff>
                    <xdr:row>177</xdr:row>
                    <xdr:rowOff>38100</xdr:rowOff>
                  </from>
                  <to>
                    <xdr:col>1</xdr:col>
                    <xdr:colOff>495300</xdr:colOff>
                    <xdr:row>177</xdr:row>
                    <xdr:rowOff>177800</xdr:rowOff>
                  </to>
                </anchor>
              </controlPr>
            </control>
          </mc:Choice>
        </mc:AlternateContent>
        <mc:AlternateContent xmlns:mc="http://schemas.openxmlformats.org/markup-compatibility/2006">
          <mc:Choice Requires="x14">
            <control shapeId="39091" r:id="rId178" name="Check Box 179">
              <controlPr defaultSize="0" autoFill="0" autoLine="0" autoPict="0">
                <anchor moveWithCells="1">
                  <from>
                    <xdr:col>1</xdr:col>
                    <xdr:colOff>228600</xdr:colOff>
                    <xdr:row>178</xdr:row>
                    <xdr:rowOff>38100</xdr:rowOff>
                  </from>
                  <to>
                    <xdr:col>1</xdr:col>
                    <xdr:colOff>495300</xdr:colOff>
                    <xdr:row>178</xdr:row>
                    <xdr:rowOff>177800</xdr:rowOff>
                  </to>
                </anchor>
              </controlPr>
            </control>
          </mc:Choice>
        </mc:AlternateContent>
        <mc:AlternateContent xmlns:mc="http://schemas.openxmlformats.org/markup-compatibility/2006">
          <mc:Choice Requires="x14">
            <control shapeId="39092" r:id="rId179" name="Check Box 180">
              <controlPr defaultSize="0" autoFill="0" autoLine="0" autoPict="0">
                <anchor moveWithCells="1">
                  <from>
                    <xdr:col>1</xdr:col>
                    <xdr:colOff>228600</xdr:colOff>
                    <xdr:row>179</xdr:row>
                    <xdr:rowOff>38100</xdr:rowOff>
                  </from>
                  <to>
                    <xdr:col>1</xdr:col>
                    <xdr:colOff>495300</xdr:colOff>
                    <xdr:row>179</xdr:row>
                    <xdr:rowOff>177800</xdr:rowOff>
                  </to>
                </anchor>
              </controlPr>
            </control>
          </mc:Choice>
        </mc:AlternateContent>
        <mc:AlternateContent xmlns:mc="http://schemas.openxmlformats.org/markup-compatibility/2006">
          <mc:Choice Requires="x14">
            <control shapeId="39093" r:id="rId180" name="Check Box 181">
              <controlPr defaultSize="0" autoFill="0" autoLine="0" autoPict="0">
                <anchor moveWithCells="1">
                  <from>
                    <xdr:col>1</xdr:col>
                    <xdr:colOff>228600</xdr:colOff>
                    <xdr:row>180</xdr:row>
                    <xdr:rowOff>38100</xdr:rowOff>
                  </from>
                  <to>
                    <xdr:col>1</xdr:col>
                    <xdr:colOff>495300</xdr:colOff>
                    <xdr:row>180</xdr:row>
                    <xdr:rowOff>177800</xdr:rowOff>
                  </to>
                </anchor>
              </controlPr>
            </control>
          </mc:Choice>
        </mc:AlternateContent>
        <mc:AlternateContent xmlns:mc="http://schemas.openxmlformats.org/markup-compatibility/2006">
          <mc:Choice Requires="x14">
            <control shapeId="39094" r:id="rId181" name="Check Box 182">
              <controlPr defaultSize="0" autoFill="0" autoLine="0" autoPict="0">
                <anchor moveWithCells="1">
                  <from>
                    <xdr:col>1</xdr:col>
                    <xdr:colOff>228600</xdr:colOff>
                    <xdr:row>181</xdr:row>
                    <xdr:rowOff>38100</xdr:rowOff>
                  </from>
                  <to>
                    <xdr:col>1</xdr:col>
                    <xdr:colOff>495300</xdr:colOff>
                    <xdr:row>181</xdr:row>
                    <xdr:rowOff>177800</xdr:rowOff>
                  </to>
                </anchor>
              </controlPr>
            </control>
          </mc:Choice>
        </mc:AlternateContent>
        <mc:AlternateContent xmlns:mc="http://schemas.openxmlformats.org/markup-compatibility/2006">
          <mc:Choice Requires="x14">
            <control shapeId="39095" r:id="rId182" name="Check Box 183">
              <controlPr defaultSize="0" autoFill="0" autoLine="0" autoPict="0">
                <anchor moveWithCells="1">
                  <from>
                    <xdr:col>1</xdr:col>
                    <xdr:colOff>228600</xdr:colOff>
                    <xdr:row>182</xdr:row>
                    <xdr:rowOff>38100</xdr:rowOff>
                  </from>
                  <to>
                    <xdr:col>1</xdr:col>
                    <xdr:colOff>495300</xdr:colOff>
                    <xdr:row>182</xdr:row>
                    <xdr:rowOff>177800</xdr:rowOff>
                  </to>
                </anchor>
              </controlPr>
            </control>
          </mc:Choice>
        </mc:AlternateContent>
        <mc:AlternateContent xmlns:mc="http://schemas.openxmlformats.org/markup-compatibility/2006">
          <mc:Choice Requires="x14">
            <control shapeId="39096" r:id="rId183" name="Check Box 184">
              <controlPr defaultSize="0" autoFill="0" autoLine="0" autoPict="0">
                <anchor moveWithCells="1">
                  <from>
                    <xdr:col>1</xdr:col>
                    <xdr:colOff>228600</xdr:colOff>
                    <xdr:row>183</xdr:row>
                    <xdr:rowOff>38100</xdr:rowOff>
                  </from>
                  <to>
                    <xdr:col>1</xdr:col>
                    <xdr:colOff>495300</xdr:colOff>
                    <xdr:row>183</xdr:row>
                    <xdr:rowOff>177800</xdr:rowOff>
                  </to>
                </anchor>
              </controlPr>
            </control>
          </mc:Choice>
        </mc:AlternateContent>
        <mc:AlternateContent xmlns:mc="http://schemas.openxmlformats.org/markup-compatibility/2006">
          <mc:Choice Requires="x14">
            <control shapeId="39097" r:id="rId184" name="Check Box 185">
              <controlPr defaultSize="0" autoFill="0" autoLine="0" autoPict="0">
                <anchor moveWithCells="1">
                  <from>
                    <xdr:col>1</xdr:col>
                    <xdr:colOff>228600</xdr:colOff>
                    <xdr:row>184</xdr:row>
                    <xdr:rowOff>38100</xdr:rowOff>
                  </from>
                  <to>
                    <xdr:col>1</xdr:col>
                    <xdr:colOff>495300</xdr:colOff>
                    <xdr:row>184</xdr:row>
                    <xdr:rowOff>177800</xdr:rowOff>
                  </to>
                </anchor>
              </controlPr>
            </control>
          </mc:Choice>
        </mc:AlternateContent>
        <mc:AlternateContent xmlns:mc="http://schemas.openxmlformats.org/markup-compatibility/2006">
          <mc:Choice Requires="x14">
            <control shapeId="39098" r:id="rId185" name="Check Box 186">
              <controlPr defaultSize="0" autoFill="0" autoLine="0" autoPict="0">
                <anchor moveWithCells="1">
                  <from>
                    <xdr:col>1</xdr:col>
                    <xdr:colOff>228600</xdr:colOff>
                    <xdr:row>185</xdr:row>
                    <xdr:rowOff>38100</xdr:rowOff>
                  </from>
                  <to>
                    <xdr:col>1</xdr:col>
                    <xdr:colOff>495300</xdr:colOff>
                    <xdr:row>185</xdr:row>
                    <xdr:rowOff>177800</xdr:rowOff>
                  </to>
                </anchor>
              </controlPr>
            </control>
          </mc:Choice>
        </mc:AlternateContent>
        <mc:AlternateContent xmlns:mc="http://schemas.openxmlformats.org/markup-compatibility/2006">
          <mc:Choice Requires="x14">
            <control shapeId="39099" r:id="rId186" name="Check Box 187">
              <controlPr defaultSize="0" autoFill="0" autoLine="0" autoPict="0">
                <anchor moveWithCells="1">
                  <from>
                    <xdr:col>1</xdr:col>
                    <xdr:colOff>228600</xdr:colOff>
                    <xdr:row>186</xdr:row>
                    <xdr:rowOff>38100</xdr:rowOff>
                  </from>
                  <to>
                    <xdr:col>1</xdr:col>
                    <xdr:colOff>495300</xdr:colOff>
                    <xdr:row>186</xdr:row>
                    <xdr:rowOff>177800</xdr:rowOff>
                  </to>
                </anchor>
              </controlPr>
            </control>
          </mc:Choice>
        </mc:AlternateContent>
        <mc:AlternateContent xmlns:mc="http://schemas.openxmlformats.org/markup-compatibility/2006">
          <mc:Choice Requires="x14">
            <control shapeId="39100" r:id="rId187" name="Check Box 188">
              <controlPr defaultSize="0" autoFill="0" autoLine="0" autoPict="0">
                <anchor moveWithCells="1">
                  <from>
                    <xdr:col>1</xdr:col>
                    <xdr:colOff>228600</xdr:colOff>
                    <xdr:row>187</xdr:row>
                    <xdr:rowOff>38100</xdr:rowOff>
                  </from>
                  <to>
                    <xdr:col>1</xdr:col>
                    <xdr:colOff>495300</xdr:colOff>
                    <xdr:row>187</xdr:row>
                    <xdr:rowOff>177800</xdr:rowOff>
                  </to>
                </anchor>
              </controlPr>
            </control>
          </mc:Choice>
        </mc:AlternateContent>
        <mc:AlternateContent xmlns:mc="http://schemas.openxmlformats.org/markup-compatibility/2006">
          <mc:Choice Requires="x14">
            <control shapeId="39101" r:id="rId188" name="Check Box 189">
              <controlPr defaultSize="0" autoFill="0" autoLine="0" autoPict="0">
                <anchor moveWithCells="1">
                  <from>
                    <xdr:col>1</xdr:col>
                    <xdr:colOff>228600</xdr:colOff>
                    <xdr:row>188</xdr:row>
                    <xdr:rowOff>38100</xdr:rowOff>
                  </from>
                  <to>
                    <xdr:col>1</xdr:col>
                    <xdr:colOff>495300</xdr:colOff>
                    <xdr:row>188</xdr:row>
                    <xdr:rowOff>177800</xdr:rowOff>
                  </to>
                </anchor>
              </controlPr>
            </control>
          </mc:Choice>
        </mc:AlternateContent>
        <mc:AlternateContent xmlns:mc="http://schemas.openxmlformats.org/markup-compatibility/2006">
          <mc:Choice Requires="x14">
            <control shapeId="39102" r:id="rId189" name="Check Box 190">
              <controlPr defaultSize="0" autoFill="0" autoLine="0" autoPict="0">
                <anchor moveWithCells="1">
                  <from>
                    <xdr:col>1</xdr:col>
                    <xdr:colOff>228600</xdr:colOff>
                    <xdr:row>189</xdr:row>
                    <xdr:rowOff>38100</xdr:rowOff>
                  </from>
                  <to>
                    <xdr:col>1</xdr:col>
                    <xdr:colOff>495300</xdr:colOff>
                    <xdr:row>189</xdr:row>
                    <xdr:rowOff>177800</xdr:rowOff>
                  </to>
                </anchor>
              </controlPr>
            </control>
          </mc:Choice>
        </mc:AlternateContent>
        <mc:AlternateContent xmlns:mc="http://schemas.openxmlformats.org/markup-compatibility/2006">
          <mc:Choice Requires="x14">
            <control shapeId="39103" r:id="rId190" name="Check Box 191">
              <controlPr defaultSize="0" autoFill="0" autoLine="0" autoPict="0">
                <anchor moveWithCells="1">
                  <from>
                    <xdr:col>1</xdr:col>
                    <xdr:colOff>228600</xdr:colOff>
                    <xdr:row>190</xdr:row>
                    <xdr:rowOff>38100</xdr:rowOff>
                  </from>
                  <to>
                    <xdr:col>1</xdr:col>
                    <xdr:colOff>495300</xdr:colOff>
                    <xdr:row>190</xdr:row>
                    <xdr:rowOff>177800</xdr:rowOff>
                  </to>
                </anchor>
              </controlPr>
            </control>
          </mc:Choice>
        </mc:AlternateContent>
        <mc:AlternateContent xmlns:mc="http://schemas.openxmlformats.org/markup-compatibility/2006">
          <mc:Choice Requires="x14">
            <control shapeId="39104" r:id="rId191" name="Check Box 192">
              <controlPr defaultSize="0" autoFill="0" autoLine="0" autoPict="0">
                <anchor moveWithCells="1">
                  <from>
                    <xdr:col>1</xdr:col>
                    <xdr:colOff>228600</xdr:colOff>
                    <xdr:row>191</xdr:row>
                    <xdr:rowOff>38100</xdr:rowOff>
                  </from>
                  <to>
                    <xdr:col>1</xdr:col>
                    <xdr:colOff>495300</xdr:colOff>
                    <xdr:row>191</xdr:row>
                    <xdr:rowOff>177800</xdr:rowOff>
                  </to>
                </anchor>
              </controlPr>
            </control>
          </mc:Choice>
        </mc:AlternateContent>
        <mc:AlternateContent xmlns:mc="http://schemas.openxmlformats.org/markup-compatibility/2006">
          <mc:Choice Requires="x14">
            <control shapeId="39105" r:id="rId192" name="Check Box 193">
              <controlPr defaultSize="0" autoFill="0" autoLine="0" autoPict="0">
                <anchor moveWithCells="1">
                  <from>
                    <xdr:col>1</xdr:col>
                    <xdr:colOff>228600</xdr:colOff>
                    <xdr:row>192</xdr:row>
                    <xdr:rowOff>38100</xdr:rowOff>
                  </from>
                  <to>
                    <xdr:col>1</xdr:col>
                    <xdr:colOff>495300</xdr:colOff>
                    <xdr:row>192</xdr:row>
                    <xdr:rowOff>177800</xdr:rowOff>
                  </to>
                </anchor>
              </controlPr>
            </control>
          </mc:Choice>
        </mc:AlternateContent>
        <mc:AlternateContent xmlns:mc="http://schemas.openxmlformats.org/markup-compatibility/2006">
          <mc:Choice Requires="x14">
            <control shapeId="39106" r:id="rId193" name="Check Box 194">
              <controlPr defaultSize="0" autoFill="0" autoLine="0" autoPict="0">
                <anchor moveWithCells="1">
                  <from>
                    <xdr:col>1</xdr:col>
                    <xdr:colOff>228600</xdr:colOff>
                    <xdr:row>193</xdr:row>
                    <xdr:rowOff>38100</xdr:rowOff>
                  </from>
                  <to>
                    <xdr:col>1</xdr:col>
                    <xdr:colOff>495300</xdr:colOff>
                    <xdr:row>193</xdr:row>
                    <xdr:rowOff>177800</xdr:rowOff>
                  </to>
                </anchor>
              </controlPr>
            </control>
          </mc:Choice>
        </mc:AlternateContent>
        <mc:AlternateContent xmlns:mc="http://schemas.openxmlformats.org/markup-compatibility/2006">
          <mc:Choice Requires="x14">
            <control shapeId="39107" r:id="rId194" name="Check Box 195">
              <controlPr defaultSize="0" autoFill="0" autoLine="0" autoPict="0">
                <anchor moveWithCells="1">
                  <from>
                    <xdr:col>1</xdr:col>
                    <xdr:colOff>228600</xdr:colOff>
                    <xdr:row>194</xdr:row>
                    <xdr:rowOff>38100</xdr:rowOff>
                  </from>
                  <to>
                    <xdr:col>1</xdr:col>
                    <xdr:colOff>495300</xdr:colOff>
                    <xdr:row>194</xdr:row>
                    <xdr:rowOff>177800</xdr:rowOff>
                  </to>
                </anchor>
              </controlPr>
            </control>
          </mc:Choice>
        </mc:AlternateContent>
        <mc:AlternateContent xmlns:mc="http://schemas.openxmlformats.org/markup-compatibility/2006">
          <mc:Choice Requires="x14">
            <control shapeId="39108" r:id="rId195" name="Check Box 196">
              <controlPr defaultSize="0" autoFill="0" autoLine="0" autoPict="0">
                <anchor moveWithCells="1">
                  <from>
                    <xdr:col>1</xdr:col>
                    <xdr:colOff>228600</xdr:colOff>
                    <xdr:row>195</xdr:row>
                    <xdr:rowOff>38100</xdr:rowOff>
                  </from>
                  <to>
                    <xdr:col>1</xdr:col>
                    <xdr:colOff>495300</xdr:colOff>
                    <xdr:row>195</xdr:row>
                    <xdr:rowOff>177800</xdr:rowOff>
                  </to>
                </anchor>
              </controlPr>
            </control>
          </mc:Choice>
        </mc:AlternateContent>
        <mc:AlternateContent xmlns:mc="http://schemas.openxmlformats.org/markup-compatibility/2006">
          <mc:Choice Requires="x14">
            <control shapeId="39109" r:id="rId196" name="Check Box 197">
              <controlPr defaultSize="0" autoFill="0" autoLine="0" autoPict="0">
                <anchor moveWithCells="1">
                  <from>
                    <xdr:col>1</xdr:col>
                    <xdr:colOff>228600</xdr:colOff>
                    <xdr:row>196</xdr:row>
                    <xdr:rowOff>38100</xdr:rowOff>
                  </from>
                  <to>
                    <xdr:col>1</xdr:col>
                    <xdr:colOff>495300</xdr:colOff>
                    <xdr:row>196</xdr:row>
                    <xdr:rowOff>177800</xdr:rowOff>
                  </to>
                </anchor>
              </controlPr>
            </control>
          </mc:Choice>
        </mc:AlternateContent>
        <mc:AlternateContent xmlns:mc="http://schemas.openxmlformats.org/markup-compatibility/2006">
          <mc:Choice Requires="x14">
            <control shapeId="39110" r:id="rId197" name="Check Box 198">
              <controlPr defaultSize="0" autoFill="0" autoLine="0" autoPict="0">
                <anchor moveWithCells="1">
                  <from>
                    <xdr:col>1</xdr:col>
                    <xdr:colOff>228600</xdr:colOff>
                    <xdr:row>197</xdr:row>
                    <xdr:rowOff>38100</xdr:rowOff>
                  </from>
                  <to>
                    <xdr:col>1</xdr:col>
                    <xdr:colOff>495300</xdr:colOff>
                    <xdr:row>197</xdr:row>
                    <xdr:rowOff>177800</xdr:rowOff>
                  </to>
                </anchor>
              </controlPr>
            </control>
          </mc:Choice>
        </mc:AlternateContent>
        <mc:AlternateContent xmlns:mc="http://schemas.openxmlformats.org/markup-compatibility/2006">
          <mc:Choice Requires="x14">
            <control shapeId="39111" r:id="rId198" name="Check Box 199">
              <controlPr defaultSize="0" autoFill="0" autoLine="0" autoPict="0">
                <anchor moveWithCells="1">
                  <from>
                    <xdr:col>1</xdr:col>
                    <xdr:colOff>228600</xdr:colOff>
                    <xdr:row>198</xdr:row>
                    <xdr:rowOff>38100</xdr:rowOff>
                  </from>
                  <to>
                    <xdr:col>1</xdr:col>
                    <xdr:colOff>495300</xdr:colOff>
                    <xdr:row>198</xdr:row>
                    <xdr:rowOff>177800</xdr:rowOff>
                  </to>
                </anchor>
              </controlPr>
            </control>
          </mc:Choice>
        </mc:AlternateContent>
        <mc:AlternateContent xmlns:mc="http://schemas.openxmlformats.org/markup-compatibility/2006">
          <mc:Choice Requires="x14">
            <control shapeId="39112" r:id="rId199" name="Check Box 200">
              <controlPr defaultSize="0" autoFill="0" autoLine="0" autoPict="0">
                <anchor moveWithCells="1">
                  <from>
                    <xdr:col>1</xdr:col>
                    <xdr:colOff>228600</xdr:colOff>
                    <xdr:row>199</xdr:row>
                    <xdr:rowOff>38100</xdr:rowOff>
                  </from>
                  <to>
                    <xdr:col>1</xdr:col>
                    <xdr:colOff>495300</xdr:colOff>
                    <xdr:row>199</xdr:row>
                    <xdr:rowOff>177800</xdr:rowOff>
                  </to>
                </anchor>
              </controlPr>
            </control>
          </mc:Choice>
        </mc:AlternateContent>
        <mc:AlternateContent xmlns:mc="http://schemas.openxmlformats.org/markup-compatibility/2006">
          <mc:Choice Requires="x14">
            <control shapeId="39113" r:id="rId200" name="Check Box 201">
              <controlPr defaultSize="0" autoFill="0" autoLine="0" autoPict="0">
                <anchor moveWithCells="1">
                  <from>
                    <xdr:col>1</xdr:col>
                    <xdr:colOff>228600</xdr:colOff>
                    <xdr:row>200</xdr:row>
                    <xdr:rowOff>38100</xdr:rowOff>
                  </from>
                  <to>
                    <xdr:col>1</xdr:col>
                    <xdr:colOff>495300</xdr:colOff>
                    <xdr:row>200</xdr:row>
                    <xdr:rowOff>177800</xdr:rowOff>
                  </to>
                </anchor>
              </controlPr>
            </control>
          </mc:Choice>
        </mc:AlternateContent>
        <mc:AlternateContent xmlns:mc="http://schemas.openxmlformats.org/markup-compatibility/2006">
          <mc:Choice Requires="x14">
            <control shapeId="39114" r:id="rId201" name="Check Box 202">
              <controlPr defaultSize="0" autoFill="0" autoLine="0" autoPict="0">
                <anchor moveWithCells="1">
                  <from>
                    <xdr:col>1</xdr:col>
                    <xdr:colOff>228600</xdr:colOff>
                    <xdr:row>201</xdr:row>
                    <xdr:rowOff>38100</xdr:rowOff>
                  </from>
                  <to>
                    <xdr:col>1</xdr:col>
                    <xdr:colOff>495300</xdr:colOff>
                    <xdr:row>201</xdr:row>
                    <xdr:rowOff>177800</xdr:rowOff>
                  </to>
                </anchor>
              </controlPr>
            </control>
          </mc:Choice>
        </mc:AlternateContent>
        <mc:AlternateContent xmlns:mc="http://schemas.openxmlformats.org/markup-compatibility/2006">
          <mc:Choice Requires="x14">
            <control shapeId="39115" r:id="rId202" name="Check Box 203">
              <controlPr defaultSize="0" autoFill="0" autoLine="0" autoPict="0">
                <anchor moveWithCells="1">
                  <from>
                    <xdr:col>1</xdr:col>
                    <xdr:colOff>228600</xdr:colOff>
                    <xdr:row>202</xdr:row>
                    <xdr:rowOff>38100</xdr:rowOff>
                  </from>
                  <to>
                    <xdr:col>1</xdr:col>
                    <xdr:colOff>495300</xdr:colOff>
                    <xdr:row>202</xdr:row>
                    <xdr:rowOff>177800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82C0E56-5F84-4E30-9E5D-357CF44DD2C5}">
          <x14:formula1>
            <xm:f>IF($B4=FALSE,LIST!$A$1,LIST!$B$1:$B$200)</xm:f>
          </x14:formula1>
          <xm:sqref>C4:C203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CB992-F731-4CF3-9D6B-B1E108AD1246}">
  <dimension ref="B1:G19"/>
  <sheetViews>
    <sheetView zoomScale="80" zoomScaleNormal="80" workbookViewId="0">
      <selection activeCell="C10" sqref="C10"/>
    </sheetView>
  </sheetViews>
  <sheetFormatPr baseColWidth="10" defaultColWidth="8.83203125" defaultRowHeight="22.5" customHeight="1" x14ac:dyDescent="0.2"/>
  <cols>
    <col min="1" max="1" width="1.5" style="20" customWidth="1"/>
    <col min="2" max="2" width="64.5" style="147" bestFit="1" customWidth="1"/>
    <col min="3" max="3" width="15.5" style="147" customWidth="1"/>
    <col min="4" max="4" width="1.5" style="20" customWidth="1"/>
    <col min="5" max="5" width="36" style="140" customWidth="1"/>
    <col min="6" max="6" width="12.1640625" style="140" customWidth="1"/>
    <col min="7" max="7" width="13.6640625" style="140" customWidth="1"/>
    <col min="8" max="16384" width="8.83203125" style="20"/>
  </cols>
  <sheetData>
    <row r="1" spans="2:3" ht="34" customHeight="1" x14ac:dyDescent="0.2">
      <c r="B1" s="42" t="s">
        <v>295</v>
      </c>
      <c r="C1" s="85"/>
    </row>
    <row r="2" spans="2:3" ht="22.5" customHeight="1" x14ac:dyDescent="0.2">
      <c r="B2" s="236" t="s">
        <v>302</v>
      </c>
      <c r="C2" s="237"/>
    </row>
    <row r="3" spans="2:3" ht="22.5" customHeight="1" x14ac:dyDescent="0.2">
      <c r="B3" s="142" t="s">
        <v>289</v>
      </c>
      <c r="C3" s="235">
        <v>0</v>
      </c>
    </row>
    <row r="4" spans="2:3" ht="22.5" customHeight="1" x14ac:dyDescent="0.2">
      <c r="B4" s="142" t="s">
        <v>297</v>
      </c>
      <c r="C4" s="137">
        <v>0</v>
      </c>
    </row>
    <row r="5" spans="2:3" ht="22.5" customHeight="1" x14ac:dyDescent="0.2">
      <c r="B5" s="143" t="s">
        <v>298</v>
      </c>
      <c r="C5" s="138">
        <v>0</v>
      </c>
    </row>
    <row r="6" spans="2:3" ht="22.5" customHeight="1" x14ac:dyDescent="0.2">
      <c r="B6" s="143" t="s">
        <v>274</v>
      </c>
      <c r="C6" s="238">
        <v>0</v>
      </c>
    </row>
    <row r="7" spans="2:3" ht="22.5" customHeight="1" x14ac:dyDescent="0.2">
      <c r="B7" s="242" t="s">
        <v>299</v>
      </c>
      <c r="C7" s="243">
        <f>SUM($C$3:$C$4)+(SUM($C$3:$C$4)*$C$5)+(SUM($C$3:$C$4)*$C$6)</f>
        <v>0</v>
      </c>
    </row>
    <row r="8" spans="2:3" ht="22.5" customHeight="1" x14ac:dyDescent="0.2">
      <c r="B8" s="144"/>
      <c r="C8" s="145"/>
    </row>
    <row r="9" spans="2:3" ht="22.5" customHeight="1" x14ac:dyDescent="0.2">
      <c r="B9" s="141" t="s">
        <v>301</v>
      </c>
      <c r="C9" s="90"/>
    </row>
    <row r="10" spans="2:3" ht="22.5" customHeight="1" x14ac:dyDescent="0.2">
      <c r="B10" s="143" t="s">
        <v>300</v>
      </c>
      <c r="C10" s="136">
        <v>0</v>
      </c>
    </row>
    <row r="11" spans="2:3" ht="22.5" customHeight="1" x14ac:dyDescent="0.2">
      <c r="B11" s="143" t="s">
        <v>290</v>
      </c>
      <c r="C11" s="136">
        <v>0</v>
      </c>
    </row>
    <row r="12" spans="2:3" ht="22.5" customHeight="1" x14ac:dyDescent="0.2">
      <c r="B12" s="143" t="s">
        <v>291</v>
      </c>
      <c r="C12" s="136">
        <v>0</v>
      </c>
    </row>
    <row r="13" spans="2:3" ht="22.5" customHeight="1" x14ac:dyDescent="0.2">
      <c r="B13" s="143" t="s">
        <v>292</v>
      </c>
      <c r="C13" s="136">
        <v>0</v>
      </c>
    </row>
    <row r="14" spans="2:3" ht="22.5" customHeight="1" x14ac:dyDescent="0.2">
      <c r="B14" s="143" t="s">
        <v>293</v>
      </c>
      <c r="C14" s="136">
        <v>0</v>
      </c>
    </row>
    <row r="15" spans="2:3" ht="22.5" customHeight="1" x14ac:dyDescent="0.2">
      <c r="B15" s="139" t="s">
        <v>294</v>
      </c>
      <c r="C15" s="136">
        <v>0</v>
      </c>
    </row>
    <row r="16" spans="2:3" ht="22.5" customHeight="1" x14ac:dyDescent="0.2">
      <c r="B16" s="139" t="s">
        <v>294</v>
      </c>
      <c r="C16" s="136">
        <v>0</v>
      </c>
    </row>
    <row r="17" spans="2:3" ht="22.5" customHeight="1" x14ac:dyDescent="0.2">
      <c r="B17" s="139" t="s">
        <v>294</v>
      </c>
      <c r="C17" s="136">
        <v>0</v>
      </c>
    </row>
    <row r="18" spans="2:3" ht="22.5" customHeight="1" x14ac:dyDescent="0.2">
      <c r="B18" s="139" t="s">
        <v>294</v>
      </c>
      <c r="C18" s="136">
        <v>0</v>
      </c>
    </row>
    <row r="19" spans="2:3" ht="22.5" customHeight="1" x14ac:dyDescent="0.2">
      <c r="B19" s="241" t="s">
        <v>543</v>
      </c>
      <c r="C19" s="146">
        <f>SUM(C10:C18)</f>
        <v>0</v>
      </c>
    </row>
  </sheetData>
  <sheetProtection sheet="1" selectLockedCells="1"/>
  <dataValidations count="1">
    <dataValidation type="decimal" allowBlank="1" showInputMessage="1" showErrorMessage="1" sqref="C3" xr:uid="{D0114D06-DFE6-4AD4-A4D3-F9DD3C6D0161}">
      <formula1>0</formula1>
      <formula2>1000000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EBD73-BC62-4874-8D88-7D9D8D715823}">
  <dimension ref="B1:E37"/>
  <sheetViews>
    <sheetView zoomScale="80" zoomScaleNormal="80" workbookViewId="0">
      <selection activeCell="F31" sqref="F31"/>
    </sheetView>
  </sheetViews>
  <sheetFormatPr baseColWidth="10" defaultColWidth="8.83203125" defaultRowHeight="15" x14ac:dyDescent="0.2"/>
  <cols>
    <col min="1" max="1" width="8.83203125" style="17"/>
    <col min="2" max="2" width="55.1640625" style="17" bestFit="1" customWidth="1"/>
    <col min="3" max="3" width="10.83203125" style="165" customWidth="1"/>
    <col min="4" max="16384" width="8.83203125" style="17"/>
  </cols>
  <sheetData>
    <row r="1" spans="2:3" ht="23" customHeight="1" x14ac:dyDescent="0.2">
      <c r="B1" s="245" t="s">
        <v>287</v>
      </c>
    </row>
    <row r="2" spans="2:3" x14ac:dyDescent="0.2">
      <c r="B2" s="246" t="s">
        <v>533</v>
      </c>
      <c r="C2" s="166"/>
    </row>
    <row r="3" spans="2:3" x14ac:dyDescent="0.2">
      <c r="B3" s="143" t="s">
        <v>6</v>
      </c>
      <c r="C3" s="167">
        <f>SUMIFS('SCHOOL WORKSHEET'!$BO:$BO,'SCHOOL WORKSHEET'!$B:$B,FALSE)+SUMIFS('SCHOOL WORKSHEET'!$BS:$BS,'SCHOOL WORKSHEET'!$B:$B,FALSE)</f>
        <v>0</v>
      </c>
    </row>
    <row r="4" spans="2:3" x14ac:dyDescent="0.2">
      <c r="B4" s="143" t="s">
        <v>39</v>
      </c>
      <c r="C4" s="167">
        <f>SUMIFS('SCHOOL WORKSHEET'!$BP:$BP,'SCHOOL WORKSHEET'!$B:$B,FALSE)</f>
        <v>0</v>
      </c>
    </row>
    <row r="5" spans="2:3" x14ac:dyDescent="0.2">
      <c r="B5" s="143" t="s">
        <v>7</v>
      </c>
      <c r="C5" s="167">
        <f>SUMIFS('SCHOOL WORKSHEET'!$BQ:$BQ,'SCHOOL WORKSHEET'!$B:$B,FALSE)+SUMIFS('SCHOOL WORKSHEET'!$BT:$BT,'SCHOOL WORKSHEET'!$B:$B,FALSE)</f>
        <v>0</v>
      </c>
    </row>
    <row r="6" spans="2:3" x14ac:dyDescent="0.2">
      <c r="B6" s="143" t="s">
        <v>41</v>
      </c>
      <c r="C6" s="167">
        <f>SUMIFS('SCHOOL WORKSHEET'!$BR:$BR,'SCHOOL WORKSHEET'!$B:$B,FALSE)</f>
        <v>0</v>
      </c>
    </row>
    <row r="7" spans="2:3" x14ac:dyDescent="0.2">
      <c r="B7" s="143" t="s">
        <v>53</v>
      </c>
      <c r="C7" s="167">
        <f>SUMIFS('SCHOOL WORKSHEET'!$BU:$BU,'SCHOOL WORKSHEET'!$B:$B,FALSE)</f>
        <v>0</v>
      </c>
    </row>
    <row r="8" spans="2:3" x14ac:dyDescent="0.2">
      <c r="B8" s="240" t="s">
        <v>535</v>
      </c>
      <c r="C8" s="168">
        <f>SUM(C3:C7)</f>
        <v>0</v>
      </c>
    </row>
    <row r="9" spans="2:3" x14ac:dyDescent="0.2">
      <c r="B9" s="246" t="s">
        <v>534</v>
      </c>
      <c r="C9" s="166"/>
    </row>
    <row r="10" spans="2:3" x14ac:dyDescent="0.2">
      <c r="B10" s="143" t="s">
        <v>6</v>
      </c>
      <c r="C10" s="167">
        <f>SUMIFS('SCHOOL WORKSHEET'!$BO:$BO,'SCHOOL WORKSHEET'!$B:$B,TRUE)</f>
        <v>0</v>
      </c>
    </row>
    <row r="11" spans="2:3" x14ac:dyDescent="0.2">
      <c r="B11" s="143" t="s">
        <v>39</v>
      </c>
      <c r="C11" s="167">
        <f>SUMIFS('SCHOOL WORKSHEET'!$BP:$BP,'SCHOOL WORKSHEET'!$B:$B,TRUE)</f>
        <v>0</v>
      </c>
    </row>
    <row r="12" spans="2:3" x14ac:dyDescent="0.2">
      <c r="B12" s="143" t="s">
        <v>7</v>
      </c>
      <c r="C12" s="167">
        <f>SUMIFS('SCHOOL WORKSHEET'!$BQ:$BQ,'SCHOOL WORKSHEET'!$B:$B,TRUE)</f>
        <v>0</v>
      </c>
    </row>
    <row r="13" spans="2:3" x14ac:dyDescent="0.2">
      <c r="B13" s="143" t="s">
        <v>41</v>
      </c>
      <c r="C13" s="167">
        <f>SUMIFS('SCHOOL WORKSHEET'!$BR:$BR,'SCHOOL WORKSHEET'!$B:$B,TRUE)</f>
        <v>0</v>
      </c>
    </row>
    <row r="14" spans="2:3" x14ac:dyDescent="0.2">
      <c r="B14" s="143" t="s">
        <v>53</v>
      </c>
      <c r="C14" s="167">
        <f>SUMIFS('SCHOOL WORKSHEET'!$BU:$BU,'SCHOOL WORKSHEET'!$B:$B,TRUE)</f>
        <v>0</v>
      </c>
    </row>
    <row r="15" spans="2:3" x14ac:dyDescent="0.2">
      <c r="B15" s="240" t="s">
        <v>536</v>
      </c>
      <c r="C15" s="168">
        <f>SUM(C10:C14)</f>
        <v>0</v>
      </c>
    </row>
    <row r="16" spans="2:3" x14ac:dyDescent="0.2">
      <c r="B16" s="242" t="s">
        <v>288</v>
      </c>
      <c r="C16" s="169">
        <f>C8+C15</f>
        <v>0</v>
      </c>
    </row>
    <row r="17" spans="2:5" ht="24.5" customHeight="1" x14ac:dyDescent="0.2">
      <c r="B17" s="245" t="s">
        <v>303</v>
      </c>
    </row>
    <row r="18" spans="2:5" x14ac:dyDescent="0.2">
      <c r="B18" s="246" t="s">
        <v>533</v>
      </c>
      <c r="C18" s="166"/>
    </row>
    <row r="19" spans="2:5" x14ac:dyDescent="0.2">
      <c r="B19" s="143" t="s">
        <v>284</v>
      </c>
      <c r="C19" s="167">
        <f>SUMIFS('SCHOOL WORKSHEET'!$BV:$BV,'SCHOOL WORKSHEET'!B:B,FALSE)</f>
        <v>0</v>
      </c>
    </row>
    <row r="20" spans="2:5" x14ac:dyDescent="0.2">
      <c r="B20" s="143" t="s">
        <v>304</v>
      </c>
      <c r="C20" s="167">
        <f>SUMIFS('SCHOOL WORKSHEET'!$BW:$BW,'SCHOOL WORKSHEET'!B:B,FALSE)</f>
        <v>0</v>
      </c>
    </row>
    <row r="21" spans="2:5" x14ac:dyDescent="0.2">
      <c r="B21" s="143" t="s">
        <v>305</v>
      </c>
      <c r="C21" s="167">
        <f>'DISTRICT-LEVEL EXPENSES'!$C$10</f>
        <v>0</v>
      </c>
    </row>
    <row r="22" spans="2:5" x14ac:dyDescent="0.2">
      <c r="B22" s="240" t="s">
        <v>535</v>
      </c>
      <c r="C22" s="168">
        <f>SUM(C19:C21)</f>
        <v>0</v>
      </c>
      <c r="E22" s="247"/>
    </row>
    <row r="23" spans="2:5" x14ac:dyDescent="0.2">
      <c r="B23" s="246" t="s">
        <v>534</v>
      </c>
      <c r="C23" s="170"/>
    </row>
    <row r="24" spans="2:5" x14ac:dyDescent="0.2">
      <c r="B24" s="143" t="s">
        <v>284</v>
      </c>
      <c r="C24" s="167">
        <f>SUMIFS('SCHOOL WORKSHEET'!$BV:$BV,'SCHOOL WORKSHEET'!$B:$B,TRUE)</f>
        <v>0</v>
      </c>
    </row>
    <row r="25" spans="2:5" x14ac:dyDescent="0.2">
      <c r="B25" s="143" t="s">
        <v>304</v>
      </c>
      <c r="C25" s="167">
        <f>SUMIFS('SCHOOL WORKSHEET'!$BW:$BW,'SCHOOL WORKSHEET'!$B:$B,TRUE)</f>
        <v>0</v>
      </c>
    </row>
    <row r="26" spans="2:5" x14ac:dyDescent="0.2">
      <c r="B26" s="239" t="s">
        <v>538</v>
      </c>
      <c r="C26" s="168">
        <f>SUM(C24:C25)</f>
        <v>0</v>
      </c>
      <c r="E26" s="247"/>
    </row>
    <row r="27" spans="2:5" x14ac:dyDescent="0.2">
      <c r="B27" s="248" t="s">
        <v>537</v>
      </c>
      <c r="C27" s="171"/>
      <c r="D27" s="249"/>
    </row>
    <row r="28" spans="2:5" x14ac:dyDescent="0.2">
      <c r="B28" s="143" t="s">
        <v>296</v>
      </c>
      <c r="C28" s="172">
        <f>'DISTRICT-LEVEL EXPENSES'!C7</f>
        <v>0</v>
      </c>
      <c r="D28" s="249"/>
    </row>
    <row r="29" spans="2:5" x14ac:dyDescent="0.2">
      <c r="B29" s="164" t="s">
        <v>290</v>
      </c>
      <c r="C29" s="173">
        <f>'DISTRICT-LEVEL EXPENSES'!C11</f>
        <v>0</v>
      </c>
      <c r="D29" s="249"/>
    </row>
    <row r="30" spans="2:5" x14ac:dyDescent="0.2">
      <c r="B30" s="164" t="s">
        <v>291</v>
      </c>
      <c r="C30" s="173">
        <f>'DISTRICT-LEVEL EXPENSES'!C12</f>
        <v>0</v>
      </c>
      <c r="D30" s="249"/>
    </row>
    <row r="31" spans="2:5" x14ac:dyDescent="0.2">
      <c r="B31" s="164" t="s">
        <v>292</v>
      </c>
      <c r="C31" s="173">
        <f>'DISTRICT-LEVEL EXPENSES'!C13</f>
        <v>0</v>
      </c>
      <c r="D31" s="249"/>
    </row>
    <row r="32" spans="2:5" x14ac:dyDescent="0.2">
      <c r="B32" s="164" t="s">
        <v>293</v>
      </c>
      <c r="C32" s="173">
        <f>'DISTRICT-LEVEL EXPENSES'!C14</f>
        <v>0</v>
      </c>
      <c r="D32" s="249"/>
    </row>
    <row r="33" spans="2:4" x14ac:dyDescent="0.2">
      <c r="B33" s="164" t="s">
        <v>301</v>
      </c>
      <c r="C33" s="174">
        <f>SUM('DISTRICT-LEVEL EXPENSES'!C15:C18)</f>
        <v>0</v>
      </c>
      <c r="D33" s="249"/>
    </row>
    <row r="34" spans="2:4" x14ac:dyDescent="0.2">
      <c r="B34" s="240" t="s">
        <v>539</v>
      </c>
      <c r="C34" s="168">
        <f>SUM(C28:C33)</f>
        <v>0</v>
      </c>
    </row>
    <row r="35" spans="2:4" x14ac:dyDescent="0.2">
      <c r="B35" s="242" t="s">
        <v>540</v>
      </c>
      <c r="C35" s="169">
        <f>C22+C26+C34</f>
        <v>0</v>
      </c>
    </row>
    <row r="37" spans="2:4" x14ac:dyDescent="0.2">
      <c r="B37" s="242" t="s">
        <v>27</v>
      </c>
      <c r="C37" s="169">
        <f>C16-C35</f>
        <v>0</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61048-EF53-43CD-A85C-DBB412FAD423}">
  <dimension ref="A1:V203"/>
  <sheetViews>
    <sheetView tabSelected="1" zoomScale="80" zoomScaleNormal="80" workbookViewId="0">
      <pane xSplit="2" ySplit="2" topLeftCell="C3" activePane="bottomRight" state="frozen"/>
      <selection pane="topRight" activeCell="C1" sqref="C1"/>
      <selection pane="bottomLeft" activeCell="A3" sqref="A3"/>
      <selection pane="bottomRight" activeCell="H2" sqref="H2"/>
    </sheetView>
  </sheetViews>
  <sheetFormatPr baseColWidth="10" defaultColWidth="8.83203125" defaultRowHeight="15" x14ac:dyDescent="0.2"/>
  <cols>
    <col min="1" max="1" width="2.33203125" style="232" customWidth="1"/>
    <col min="2" max="2" width="16.33203125" style="233" customWidth="1"/>
    <col min="3" max="3" width="9.83203125" style="233" customWidth="1"/>
    <col min="4" max="5" width="10.6640625" style="234" customWidth="1"/>
    <col min="6" max="6" width="8.83203125" style="234"/>
    <col min="7" max="7" width="11.83203125" style="234" bestFit="1" customWidth="1"/>
    <col min="8" max="11" width="8.83203125" style="215"/>
    <col min="12" max="12" width="9.83203125" style="215" customWidth="1"/>
    <col min="13" max="21" width="11" style="215" customWidth="1"/>
    <col min="22" max="22" width="15.1640625" style="215" customWidth="1"/>
    <col min="23" max="16384" width="8.83203125" style="215"/>
  </cols>
  <sheetData>
    <row r="1" spans="1:22" s="176" customFormat="1" ht="25.25" customHeight="1" x14ac:dyDescent="0.2">
      <c r="A1" s="175"/>
      <c r="B1" s="294" t="s">
        <v>508</v>
      </c>
      <c r="C1" s="305" t="s">
        <v>530</v>
      </c>
      <c r="D1" s="300" t="s">
        <v>307</v>
      </c>
      <c r="E1" s="302" t="s">
        <v>513</v>
      </c>
      <c r="F1" s="303"/>
      <c r="G1" s="304"/>
      <c r="H1" s="298" t="s">
        <v>507</v>
      </c>
      <c r="I1" s="299"/>
      <c r="J1" s="299"/>
      <c r="K1" s="299"/>
      <c r="L1" s="294"/>
      <c r="M1" s="298" t="s">
        <v>287</v>
      </c>
      <c r="N1" s="299"/>
      <c r="O1" s="299"/>
      <c r="P1" s="299"/>
      <c r="Q1" s="299"/>
      <c r="R1" s="294"/>
      <c r="S1" s="298" t="s">
        <v>303</v>
      </c>
      <c r="T1" s="299"/>
      <c r="U1" s="294"/>
      <c r="V1" s="296" t="s">
        <v>532</v>
      </c>
    </row>
    <row r="2" spans="1:22" s="176" customFormat="1" ht="25.25" customHeight="1" x14ac:dyDescent="0.2">
      <c r="A2" s="177"/>
      <c r="B2" s="295"/>
      <c r="C2" s="306"/>
      <c r="D2" s="301"/>
      <c r="E2" s="178" t="s">
        <v>9</v>
      </c>
      <c r="F2" s="179" t="s">
        <v>33</v>
      </c>
      <c r="G2" s="180" t="s">
        <v>10</v>
      </c>
      <c r="H2" s="181" t="s">
        <v>84</v>
      </c>
      <c r="I2" s="182" t="s">
        <v>39</v>
      </c>
      <c r="J2" s="182" t="s">
        <v>7</v>
      </c>
      <c r="K2" s="182" t="s">
        <v>41</v>
      </c>
      <c r="L2" s="183" t="s">
        <v>53</v>
      </c>
      <c r="M2" s="181" t="s">
        <v>6</v>
      </c>
      <c r="N2" s="182" t="s">
        <v>39</v>
      </c>
      <c r="O2" s="182" t="s">
        <v>7</v>
      </c>
      <c r="P2" s="182" t="s">
        <v>41</v>
      </c>
      <c r="Q2" s="182" t="s">
        <v>53</v>
      </c>
      <c r="R2" s="183" t="s">
        <v>285</v>
      </c>
      <c r="S2" s="181" t="s">
        <v>284</v>
      </c>
      <c r="T2" s="182" t="s">
        <v>90</v>
      </c>
      <c r="U2" s="183" t="s">
        <v>285</v>
      </c>
      <c r="V2" s="297"/>
    </row>
    <row r="3" spans="1:22" s="176" customFormat="1" ht="22.5" customHeight="1" x14ac:dyDescent="0.2">
      <c r="A3" s="184"/>
      <c r="B3" s="185" t="s">
        <v>529</v>
      </c>
      <c r="C3" s="186">
        <f>COUNTIFS('SCHOOL WORKSHEET'!$B:$B,FALSE,'SCHOOL WORKSHEET'!$I:$I,"&gt;0")</f>
        <v>0</v>
      </c>
      <c r="D3" s="187">
        <f>SUMIFS('SCHOOL WORKSHEET'!$I:$I,'SCHOOL WORKSHEET'!$B:$B,FALSE)</f>
        <v>0</v>
      </c>
      <c r="E3" s="188">
        <f>IF(SUMIFS('SCHOOL WORKSHEET'!$F:$F,'SCHOOL WORKSHEET'!$B:$B,FALSE)=0,0,SUMIFS('SCHOOL WORKSHEET'!$F:$F,'SCHOOL WORKSHEET'!$B:$B,FALSE)/SUMIFS('SCHOOL WORKSHEET'!$I:$I,'SCHOOL WORKSHEET'!$B:$B,FALSE))</f>
        <v>0</v>
      </c>
      <c r="F3" s="189">
        <f>IF(SUMIFS('SCHOOL WORKSHEET'!$G:$G,'SCHOOL WORKSHEET'!$B:$B,FALSE)=0,0,SUMIFS('SCHOOL WORKSHEET'!$G:$G,'SCHOOL WORKSHEET'!$B:$B,FALSE)/SUMIFS('SCHOOL WORKSHEET'!$I:$I,'SCHOOL WORKSHEET'!$B:$B,FALSE))</f>
        <v>0</v>
      </c>
      <c r="G3" s="190">
        <f>IF(SUMIFS('SCHOOL WORKSHEET'!$H:$H,'SCHOOL WORKSHEET'!$B:$B,FALSE)=0,0,SUMIFS('SCHOOL WORKSHEET'!$H:$H,'SCHOOL WORKSHEET'!$B:$B,FALSE)/SUMIFS('SCHOOL WORKSHEET'!$I:$I,'SCHOOL WORKSHEET'!$B:$B,FALSE))</f>
        <v>0</v>
      </c>
      <c r="H3" s="191">
        <f>IF($C3=0,0,SUMIFS('SCHOOL WORKSHEET'!$S:$S,'SCHOOL WORKSHEET'!$B:$B,FALSE)/SUMIFS('SCHOOL WORKSHEET'!$N:$N,'SCHOOL WORKSHEET'!$B:$B,FALSE))</f>
        <v>0</v>
      </c>
      <c r="I3" s="192">
        <f>IF($C3=0,0,SUMIFS('SCHOOL WORKSHEET'!$X:$X,'SCHOOL WORKSHEET'!$B:$B,FALSE)/SUMIFS('SCHOOL WORKSHEET'!$N:$N,'SCHOOL WORKSHEET'!$B:$B,FALSE))</f>
        <v>0</v>
      </c>
      <c r="J3" s="192">
        <f>IF($C3=0,0,SUMIFS('SCHOOL WORKSHEET'!$AC:$AC,'SCHOOL WORKSHEET'!$B:$B,FALSE)/SUMIFS('SCHOOL WORKSHEET'!$N:$N,'SCHOOL WORKSHEET'!$B:$B,FALSE))</f>
        <v>0</v>
      </c>
      <c r="K3" s="192">
        <f>IF($C3=0,0,SUMIFS('SCHOOL WORKSHEET'!$AH:$AH,'SCHOOL WORKSHEET'!$B:$B,FALSE)/SUMIFS('SCHOOL WORKSHEET'!$N:$N,'SCHOOL WORKSHEET'!$B:$B,FALSE))</f>
        <v>0</v>
      </c>
      <c r="L3" s="193">
        <f>IF($C3=0,0,SUMIFS('SCHOOL WORKSHEET'!$AJ:$AJ,'SCHOOL WORKSHEET'!$B:$B,FALSE)/SUMIFS('SCHOOL WORKSHEET'!$N:$N,'SCHOOL WORKSHEET'!$B:$B,FALSE))</f>
        <v>0</v>
      </c>
      <c r="M3" s="194">
        <f>SUMIFS('SCHOOL WORKSHEET'!$BO:$BO,'SCHOOL WORKSHEET'!$B:$B,FALSE)+SUMIFS('SCHOOL WORKSHEET'!$BS:$BS,'SCHOOL WORKSHEET'!$B:$B,FALSE)</f>
        <v>0</v>
      </c>
      <c r="N3" s="195">
        <f>SUMIFS('SCHOOL WORKSHEET'!$BP:$BP,'SCHOOL WORKSHEET'!$B:$B,FALSE)</f>
        <v>0</v>
      </c>
      <c r="O3" s="195">
        <f>SUMIFS('SCHOOL WORKSHEET'!$BQ:$BQ,'SCHOOL WORKSHEET'!$B:$B,FALSE)+SUMIFS('SCHOOL WORKSHEET'!$BT:$BT,'SCHOOL WORKSHEET'!$B:$B,FALSE)</f>
        <v>0</v>
      </c>
      <c r="P3" s="195">
        <f>SUMIFS('SCHOOL WORKSHEET'!$BR:$BR,'SCHOOL WORKSHEET'!$B:$B,FALSE)</f>
        <v>0</v>
      </c>
      <c r="Q3" s="195">
        <f>SUMIFS('SCHOOL WORKSHEET'!$BU:$BU,'SCHOOL WORKSHEET'!$B:$B,FALSE)</f>
        <v>0</v>
      </c>
      <c r="R3" s="168">
        <f>SUM(M3:Q3)</f>
        <v>0</v>
      </c>
      <c r="S3" s="196">
        <f>SUMIFS('SCHOOL WORKSHEET'!$BV:$BV,'SCHOOL WORKSHEET'!$B:$B,FALSE)</f>
        <v>0</v>
      </c>
      <c r="T3" s="197">
        <f>SUMIFS('SCHOOL WORKSHEET'!$BW:$BW,'SCHOOL WORKSHEET'!$B:$B,FALSE)</f>
        <v>0</v>
      </c>
      <c r="U3" s="198">
        <f>SUM(S3:T3)</f>
        <v>0</v>
      </c>
      <c r="V3" s="199">
        <f>R3-U3</f>
        <v>0</v>
      </c>
    </row>
    <row r="4" spans="1:22" ht="22.5" customHeight="1" x14ac:dyDescent="0.2">
      <c r="A4" s="200">
        <v>1</v>
      </c>
      <c r="B4" s="201" t="s">
        <v>528</v>
      </c>
      <c r="C4" s="202">
        <f>COUNTIFS('SCHOOL WORKSHEET'!B:B,TRUE,'SCHOOL WORKSHEET'!C:C,A4)</f>
        <v>0</v>
      </c>
      <c r="D4" s="203">
        <f>SUMIFS('SCHOOL WORKSHEET'!$I:$I,'SCHOOL WORKSHEET'!$B:$B,TRUE,'SCHOOL WORKSHEET'!$C:$C,$A4)</f>
        <v>0</v>
      </c>
      <c r="E4" s="98">
        <f>IF(SUMIFS('SCHOOL WORKSHEET'!$F:$F,'SCHOOL WORKSHEET'!$B:$B,TRUE,'SCHOOL WORKSHEET'!$C:$C,$A4)=0,0,
IF(ROUND(SUMIFS('SCHOOL WORKSHEET'!$F:$F,'SCHOOL WORKSHEET'!$B:$B,TRUE,'SCHOOL WORKSHEET'!$C:$C,$A4)/SUMIFS('SCHOOL WORKSHEET'!$I:$I,'SCHOOL WORKSHEET'!$B:$B,TRUE,'SCHOOL WORKSHEET'!$C:$C,$A4),4)&gt;=0.4,
MIN(1,ROUND(SUMIFS('SCHOOL WORKSHEET'!$F:$F,'SCHOOL WORKSHEET'!$B:$B,TRUE,'SCHOOL WORKSHEET'!$C:$C,$A4)/SUMIFS('SCHOOL WORKSHEET'!$I:$I,'SCHOOL WORKSHEET'!$B:$B,TRUE,'SCHOOL WORKSHEET'!$C:$C,$A4)*'FEDERAL RATES (HIDDEN)'!$C$2,4)),
ROUND(SUMIFS('SCHOOL WORKSHEET'!$F:$F,'SCHOOL WORKSHEET'!$B:$B,TRUE,'SCHOOL WORKSHEET'!$C:$C,$A4)/SUMIFS('SCHOOL WORKSHEET'!$I:$I,'SCHOOL WORKSHEET'!$B:$B,TRUE,'SCHOOL WORKSHEET'!$C:$C,$A4),4)))</f>
        <v>0</v>
      </c>
      <c r="F4" s="204"/>
      <c r="G4" s="205">
        <f>IF(SUMIFS('SCHOOL WORKSHEET'!$H:$H,'SCHOOL WORKSHEET'!$B:$B,TRUE,'SCHOOL WORKSHEET'!$C:$C,$A4)=0,0,1-$E4)</f>
        <v>0</v>
      </c>
      <c r="H4" s="206">
        <f>IF($C4=0,0,SUMIFS('SCHOOL WORKSHEET'!$S:$S,'SCHOOL WORKSHEET'!$B:$B,TRUE,'SCHOOL WORKSHEET'!$C:$C,$A4)/SUMIFS('SCHOOL WORKSHEET'!$N:$N,'SCHOOL WORKSHEET'!$B:$B,TRUE,'SCHOOL WORKSHEET'!$C:$C,$A4))</f>
        <v>0</v>
      </c>
      <c r="I4" s="207">
        <f>IF($C4=0,0,SUMIFS('SCHOOL WORKSHEET'!$X:$X,'SCHOOL WORKSHEET'!$B:$B,TRUE,'SCHOOL WORKSHEET'!$C:$C,$A4)/SUMIFS('SCHOOL WORKSHEET'!$N:$N,'SCHOOL WORKSHEET'!$B:$B,TRUE,'SCHOOL WORKSHEET'!$C:$C,$A4))</f>
        <v>0</v>
      </c>
      <c r="J4" s="207">
        <f>IF($C4=0,0,SUMIFS('SCHOOL WORKSHEET'!$AC:$AC,'SCHOOL WORKSHEET'!$B:$B,TRUE,'SCHOOL WORKSHEET'!$C:$C,$A4)/SUMIFS('SCHOOL WORKSHEET'!$N:$N,'SCHOOL WORKSHEET'!$B:$B,TRUE,'SCHOOL WORKSHEET'!$C:$C,$A4))</f>
        <v>0</v>
      </c>
      <c r="K4" s="207">
        <f>IF($C4=0,0,SUMIFS('SCHOOL WORKSHEET'!$AH:$AH,'SCHOOL WORKSHEET'!$B:$B,TRUE,'SCHOOL WORKSHEET'!$C:$C,$A4)/SUMIFS('SCHOOL WORKSHEET'!$N:$N,'SCHOOL WORKSHEET'!$B:$B,TRUE,'SCHOOL WORKSHEET'!$C:$C,$A4))</f>
        <v>0</v>
      </c>
      <c r="L4" s="208">
        <f>IF($C4=0,0,SUMIFS('SCHOOL WORKSHEET'!$AJ:$AJ,'SCHOOL WORKSHEET'!$B:$B,TRUE,'SCHOOL WORKSHEET'!$C:$C,$A4)/SUMIFS('SCHOOL WORKSHEET'!$N:$N,'SCHOOL WORKSHEET'!$B:$B,TRUE,'SCHOOL WORKSHEET'!$C:$C,$A4))</f>
        <v>0</v>
      </c>
      <c r="M4" s="209">
        <f>SUMIFS('SCHOOL WORKSHEET'!$BO:$BO,'SCHOOL WORKSHEET'!$B:$B,TRUE,'SCHOOL WORKSHEET'!$C:$C,$A4)+SUMIFS('SCHOOL WORKSHEET'!$BS:$BS,'SCHOOL WORKSHEET'!$B:$B,TRUE,'SCHOOL WORKSHEET'!$C:$C,$A4)</f>
        <v>0</v>
      </c>
      <c r="N4" s="210">
        <f>SUMIFS('SCHOOL WORKSHEET'!$BP:$BP,'SCHOOL WORKSHEET'!$B:$B,TRUE,'SCHOOL WORKSHEET'!$C:$C,$A4)</f>
        <v>0</v>
      </c>
      <c r="O4" s="210">
        <f>SUMIFS('SCHOOL WORKSHEET'!$BQ:$BQ,'SCHOOL WORKSHEET'!$B:$B,TRUE,'SCHOOL WORKSHEET'!$C:$C,$A4)+SUMIFS('SCHOOL WORKSHEET'!$BT:$BT,'SCHOOL WORKSHEET'!$B:$B,TRUE,'SCHOOL WORKSHEET'!$C:$C,$A4)</f>
        <v>0</v>
      </c>
      <c r="P4" s="210">
        <f>SUMIFS('SCHOOL WORKSHEET'!$BR:$BR,'SCHOOL WORKSHEET'!$B:$B,TRUE,'SCHOOL WORKSHEET'!$C:$C,$A4)</f>
        <v>0</v>
      </c>
      <c r="Q4" s="210">
        <f>SUMIFS('SCHOOL WORKSHEET'!$BU:$BU,'SCHOOL WORKSHEET'!$B:$B,TRUE,'SCHOOL WORKSHEET'!$C:$C,$A4)+SUMIFS('SCHOOL WORKSHEET'!$BS:$BS,'SCHOOL WORKSHEET'!$B:$B,TRUE,'SCHOOL WORKSHEET'!$C:$C,$A4)</f>
        <v>0</v>
      </c>
      <c r="R4" s="167">
        <f t="shared" ref="R4:R8" si="0">SUM(M4:Q4)</f>
        <v>0</v>
      </c>
      <c r="S4" s="211">
        <f>SUMIFS('SCHOOL WORKSHEET'!$BV:$BV,'SCHOOL WORKSHEET'!$B:$B,TRUE,'SCHOOL WORKSHEET'!$C:$C,$A4)</f>
        <v>0</v>
      </c>
      <c r="T4" s="212">
        <f>SUMIFS('SCHOOL WORKSHEET'!$BW:$BW,'SCHOOL WORKSHEET'!$B:$B,TRUE,'SCHOOL WORKSHEET'!$C:$C,$A4)</f>
        <v>0</v>
      </c>
      <c r="U4" s="213">
        <f t="shared" ref="U4" si="1">SUM(S4:T4)</f>
        <v>0</v>
      </c>
      <c r="V4" s="214">
        <f>R4-U4</f>
        <v>0</v>
      </c>
    </row>
    <row r="5" spans="1:22" ht="22.5" customHeight="1" x14ac:dyDescent="0.2">
      <c r="A5" s="200">
        <v>2</v>
      </c>
      <c r="B5" s="201" t="s">
        <v>308</v>
      </c>
      <c r="C5" s="202">
        <f>COUNTIFS('SCHOOL WORKSHEET'!B:B,TRUE,'SCHOOL WORKSHEET'!C:C,A5)</f>
        <v>0</v>
      </c>
      <c r="D5" s="203">
        <f>SUMIFS('SCHOOL WORKSHEET'!$I:$I,'SCHOOL WORKSHEET'!$B:$B,TRUE,'SCHOOL WORKSHEET'!$C:$C,$A5)</f>
        <v>0</v>
      </c>
      <c r="E5" s="98">
        <f>IF(SUMIFS('SCHOOL WORKSHEET'!$F:$F,'SCHOOL WORKSHEET'!$B:$B,TRUE,'SCHOOL WORKSHEET'!$C:$C,$A5)=0,0,
IF(ROUND(SUMIFS('SCHOOL WORKSHEET'!$F:$F,'SCHOOL WORKSHEET'!$B:$B,TRUE,'SCHOOL WORKSHEET'!$C:$C,$A5)/SUMIFS('SCHOOL WORKSHEET'!$I:$I,'SCHOOL WORKSHEET'!$B:$B,TRUE,'SCHOOL WORKSHEET'!$C:$C,$A5),4)&gt;=0.4,
MIN(1,ROUND(SUMIFS('SCHOOL WORKSHEET'!$F:$F,'SCHOOL WORKSHEET'!$B:$B,TRUE,'SCHOOL WORKSHEET'!$C:$C,$A5)/SUMIFS('SCHOOL WORKSHEET'!$I:$I,'SCHOOL WORKSHEET'!$B:$B,TRUE,'SCHOOL WORKSHEET'!$C:$C,$A5)*'FEDERAL RATES (HIDDEN)'!$C$2,4)),
ROUND(SUMIFS('SCHOOL WORKSHEET'!$F:$F,'SCHOOL WORKSHEET'!$B:$B,TRUE,'SCHOOL WORKSHEET'!$C:$C,$A5)/SUMIFS('SCHOOL WORKSHEET'!$I:$I,'SCHOOL WORKSHEET'!$B:$B,TRUE,'SCHOOL WORKSHEET'!$C:$C,$A5),4)))</f>
        <v>0</v>
      </c>
      <c r="F5" s="204"/>
      <c r="G5" s="205">
        <f>IF(SUMIFS('SCHOOL WORKSHEET'!$H:$H,'SCHOOL WORKSHEET'!$B:$B,TRUE,'SCHOOL WORKSHEET'!$C:$C,$A5)=0,0,1-$E5)</f>
        <v>0</v>
      </c>
      <c r="H5" s="206">
        <f>IF($C5=0,0,SUMIFS('SCHOOL WORKSHEET'!$S:$S,'SCHOOL WORKSHEET'!$B:$B,TRUE,'SCHOOL WORKSHEET'!$C:$C,$A5)/SUMIFS('SCHOOL WORKSHEET'!$N:$N,'SCHOOL WORKSHEET'!$B:$B,TRUE,'SCHOOL WORKSHEET'!$C:$C,$A5))</f>
        <v>0</v>
      </c>
      <c r="I5" s="207">
        <f>IF($C5=0,0,SUMIFS('SCHOOL WORKSHEET'!$X:$X,'SCHOOL WORKSHEET'!$B:$B,TRUE,'SCHOOL WORKSHEET'!$C:$C,$A5)/SUMIFS('SCHOOL WORKSHEET'!$N:$N,'SCHOOL WORKSHEET'!$B:$B,TRUE,'SCHOOL WORKSHEET'!$C:$C,$A5))</f>
        <v>0</v>
      </c>
      <c r="J5" s="207">
        <f>IF($C5=0,0,SUMIFS('SCHOOL WORKSHEET'!$AC:$AC,'SCHOOL WORKSHEET'!$B:$B,TRUE,'SCHOOL WORKSHEET'!$C:$C,$A5)/SUMIFS('SCHOOL WORKSHEET'!$N:$N,'SCHOOL WORKSHEET'!$B:$B,TRUE,'SCHOOL WORKSHEET'!$C:$C,$A5))</f>
        <v>0</v>
      </c>
      <c r="K5" s="207">
        <f>IF($C5=0,0,SUMIFS('SCHOOL WORKSHEET'!$AH:$AH,'SCHOOL WORKSHEET'!$B:$B,TRUE,'SCHOOL WORKSHEET'!$C:$C,$A5)/SUMIFS('SCHOOL WORKSHEET'!$N:$N,'SCHOOL WORKSHEET'!$B:$B,TRUE,'SCHOOL WORKSHEET'!$C:$C,$A5))</f>
        <v>0</v>
      </c>
      <c r="L5" s="208">
        <f>IF($C5=0,0,SUMIFS('SCHOOL WORKSHEET'!$AJ:$AJ,'SCHOOL WORKSHEET'!$B:$B,TRUE,'SCHOOL WORKSHEET'!$C:$C,$A5)/SUMIFS('SCHOOL WORKSHEET'!$N:$N,'SCHOOL WORKSHEET'!$B:$B,TRUE,'SCHOOL WORKSHEET'!$C:$C,$A5))</f>
        <v>0</v>
      </c>
      <c r="M5" s="209">
        <f>SUMIFS('SCHOOL WORKSHEET'!$BO:$BO,'SCHOOL WORKSHEET'!$B:$B,TRUE,'SCHOOL WORKSHEET'!$C:$C,$A5)+SUMIFS('SCHOOL WORKSHEET'!$BS:$BS,'SCHOOL WORKSHEET'!$B:$B,TRUE,'SCHOOL WORKSHEET'!$C:$C,$A5)</f>
        <v>0</v>
      </c>
      <c r="N5" s="210">
        <f>SUMIFS('SCHOOL WORKSHEET'!$BP:$BP,'SCHOOL WORKSHEET'!$B:$B,TRUE,'SCHOOL WORKSHEET'!$C:$C,$A5)</f>
        <v>0</v>
      </c>
      <c r="O5" s="210">
        <f>SUMIFS('SCHOOL WORKSHEET'!$BQ:$BQ,'SCHOOL WORKSHEET'!$B:$B,TRUE,'SCHOOL WORKSHEET'!$C:$C,$A5)+SUMIFS('SCHOOL WORKSHEET'!$BT:$BT,'SCHOOL WORKSHEET'!$B:$B,TRUE,'SCHOOL WORKSHEET'!$C:$C,$A5)</f>
        <v>0</v>
      </c>
      <c r="P5" s="210">
        <f>SUMIFS('SCHOOL WORKSHEET'!$BR:$BR,'SCHOOL WORKSHEET'!$B:$B,TRUE,'SCHOOL WORKSHEET'!$C:$C,$A5)</f>
        <v>0</v>
      </c>
      <c r="Q5" s="210">
        <f>SUMIFS('SCHOOL WORKSHEET'!$BU:$BU,'SCHOOL WORKSHEET'!$B:$B,TRUE,'SCHOOL WORKSHEET'!$C:$C,$A5)+SUMIFS('SCHOOL WORKSHEET'!$BS:$BS,'SCHOOL WORKSHEET'!$B:$B,TRUE,'SCHOOL WORKSHEET'!$C:$C,$A5)</f>
        <v>0</v>
      </c>
      <c r="R5" s="167">
        <f t="shared" si="0"/>
        <v>0</v>
      </c>
      <c r="S5" s="211">
        <f>SUMIFS('SCHOOL WORKSHEET'!$BV:$BV,'SCHOOL WORKSHEET'!$B:$B,TRUE,'SCHOOL WORKSHEET'!$C:$C,$A5)</f>
        <v>0</v>
      </c>
      <c r="T5" s="212">
        <f>SUMIFS('SCHOOL WORKSHEET'!$BW:$BW,'SCHOOL WORKSHEET'!$B:$B,TRUE,'SCHOOL WORKSHEET'!$C:$C,$A5)</f>
        <v>0</v>
      </c>
      <c r="U5" s="213">
        <f t="shared" ref="U5:U8" si="2">SUM(S5:T5)</f>
        <v>0</v>
      </c>
      <c r="V5" s="214">
        <f t="shared" ref="V5:V8" si="3">R5-U5</f>
        <v>0</v>
      </c>
    </row>
    <row r="6" spans="1:22" ht="22.5" customHeight="1" x14ac:dyDescent="0.2">
      <c r="A6" s="200">
        <v>3</v>
      </c>
      <c r="B6" s="201" t="s">
        <v>309</v>
      </c>
      <c r="C6" s="202">
        <f>COUNTIFS('SCHOOL WORKSHEET'!B:B,TRUE,'SCHOOL WORKSHEET'!C:C,A6)</f>
        <v>0</v>
      </c>
      <c r="D6" s="203">
        <f>SUMIFS('SCHOOL WORKSHEET'!$I:$I,'SCHOOL WORKSHEET'!$B:$B,TRUE,'SCHOOL WORKSHEET'!$C:$C,$A6)</f>
        <v>0</v>
      </c>
      <c r="E6" s="98">
        <f>IF(SUMIFS('SCHOOL WORKSHEET'!$F:$F,'SCHOOL WORKSHEET'!$B:$B,TRUE,'SCHOOL WORKSHEET'!$C:$C,$A6)=0,0,
IF(ROUND(SUMIFS('SCHOOL WORKSHEET'!$F:$F,'SCHOOL WORKSHEET'!$B:$B,TRUE,'SCHOOL WORKSHEET'!$C:$C,$A6)/SUMIFS('SCHOOL WORKSHEET'!$I:$I,'SCHOOL WORKSHEET'!$B:$B,TRUE,'SCHOOL WORKSHEET'!$C:$C,$A6),4)&gt;=0.4,
MIN(1,ROUND(SUMIFS('SCHOOL WORKSHEET'!$F:$F,'SCHOOL WORKSHEET'!$B:$B,TRUE,'SCHOOL WORKSHEET'!$C:$C,$A6)/SUMIFS('SCHOOL WORKSHEET'!$I:$I,'SCHOOL WORKSHEET'!$B:$B,TRUE,'SCHOOL WORKSHEET'!$C:$C,$A6)*'FEDERAL RATES (HIDDEN)'!$C$2,4)),
ROUND(SUMIFS('SCHOOL WORKSHEET'!$F:$F,'SCHOOL WORKSHEET'!$B:$B,TRUE,'SCHOOL WORKSHEET'!$C:$C,$A6)/SUMIFS('SCHOOL WORKSHEET'!$I:$I,'SCHOOL WORKSHEET'!$B:$B,TRUE,'SCHOOL WORKSHEET'!$C:$C,$A6),4)))</f>
        <v>0</v>
      </c>
      <c r="F6" s="204"/>
      <c r="G6" s="205">
        <f>IF(SUMIFS('SCHOOL WORKSHEET'!$H:$H,'SCHOOL WORKSHEET'!$B:$B,TRUE,'SCHOOL WORKSHEET'!$C:$C,$A6)=0,0,1-$E6)</f>
        <v>0</v>
      </c>
      <c r="H6" s="206">
        <f>IF($C6=0,0,SUMIFS('SCHOOL WORKSHEET'!$S:$S,'SCHOOL WORKSHEET'!$B:$B,TRUE,'SCHOOL WORKSHEET'!$C:$C,$A6)/SUMIFS('SCHOOL WORKSHEET'!$N:$N,'SCHOOL WORKSHEET'!$B:$B,TRUE,'SCHOOL WORKSHEET'!$C:$C,$A6))</f>
        <v>0</v>
      </c>
      <c r="I6" s="207">
        <f>IF($C6=0,0,SUMIFS('SCHOOL WORKSHEET'!$X:$X,'SCHOOL WORKSHEET'!$B:$B,TRUE,'SCHOOL WORKSHEET'!$C:$C,$A6)/SUMIFS('SCHOOL WORKSHEET'!$N:$N,'SCHOOL WORKSHEET'!$B:$B,TRUE,'SCHOOL WORKSHEET'!$C:$C,$A6))</f>
        <v>0</v>
      </c>
      <c r="J6" s="207">
        <f>IF($C6=0,0,SUMIFS('SCHOOL WORKSHEET'!$AC:$AC,'SCHOOL WORKSHEET'!$B:$B,TRUE,'SCHOOL WORKSHEET'!$C:$C,$A6)/SUMIFS('SCHOOL WORKSHEET'!$N:$N,'SCHOOL WORKSHEET'!$B:$B,TRUE,'SCHOOL WORKSHEET'!$C:$C,$A6))</f>
        <v>0</v>
      </c>
      <c r="K6" s="207">
        <f>IF($C6=0,0,SUMIFS('SCHOOL WORKSHEET'!$AH:$AH,'SCHOOL WORKSHEET'!$B:$B,TRUE,'SCHOOL WORKSHEET'!$C:$C,$A6)/SUMIFS('SCHOOL WORKSHEET'!$N:$N,'SCHOOL WORKSHEET'!$B:$B,TRUE,'SCHOOL WORKSHEET'!$C:$C,$A6))</f>
        <v>0</v>
      </c>
      <c r="L6" s="208">
        <f>IF($C6=0,0,SUMIFS('SCHOOL WORKSHEET'!$AJ:$AJ,'SCHOOL WORKSHEET'!$B:$B,TRUE,'SCHOOL WORKSHEET'!$C:$C,$A6)/SUMIFS('SCHOOL WORKSHEET'!$N:$N,'SCHOOL WORKSHEET'!$B:$B,TRUE,'SCHOOL WORKSHEET'!$C:$C,$A6))</f>
        <v>0</v>
      </c>
      <c r="M6" s="209">
        <f>SUMIFS('SCHOOL WORKSHEET'!$BO:$BO,'SCHOOL WORKSHEET'!$B:$B,TRUE,'SCHOOL WORKSHEET'!$C:$C,$A6)+SUMIFS('SCHOOL WORKSHEET'!$BS:$BS,'SCHOOL WORKSHEET'!$B:$B,TRUE,'SCHOOL WORKSHEET'!$C:$C,$A6)</f>
        <v>0</v>
      </c>
      <c r="N6" s="210">
        <f>SUMIFS('SCHOOL WORKSHEET'!$BP:$BP,'SCHOOL WORKSHEET'!$B:$B,TRUE,'SCHOOL WORKSHEET'!$C:$C,$A6)</f>
        <v>0</v>
      </c>
      <c r="O6" s="210">
        <f>SUMIFS('SCHOOL WORKSHEET'!$BQ:$BQ,'SCHOOL WORKSHEET'!$B:$B,TRUE,'SCHOOL WORKSHEET'!$C:$C,$A6)+SUMIFS('SCHOOL WORKSHEET'!$BT:$BT,'SCHOOL WORKSHEET'!$B:$B,TRUE,'SCHOOL WORKSHEET'!$C:$C,$A6)</f>
        <v>0</v>
      </c>
      <c r="P6" s="210">
        <f>SUMIFS('SCHOOL WORKSHEET'!$BR:$BR,'SCHOOL WORKSHEET'!$B:$B,TRUE,'SCHOOL WORKSHEET'!$C:$C,$A6)</f>
        <v>0</v>
      </c>
      <c r="Q6" s="210">
        <f>SUMIFS('SCHOOL WORKSHEET'!$BU:$BU,'SCHOOL WORKSHEET'!$B:$B,TRUE,'SCHOOL WORKSHEET'!$C:$C,$A6)+SUMIFS('SCHOOL WORKSHEET'!$BS:$BS,'SCHOOL WORKSHEET'!$B:$B,TRUE,'SCHOOL WORKSHEET'!$C:$C,$A6)</f>
        <v>0</v>
      </c>
      <c r="R6" s="167">
        <f t="shared" si="0"/>
        <v>0</v>
      </c>
      <c r="S6" s="211">
        <f>SUMIFS('SCHOOL WORKSHEET'!$BV:$BV,'SCHOOL WORKSHEET'!$B:$B,TRUE,'SCHOOL WORKSHEET'!$C:$C,$A6)</f>
        <v>0</v>
      </c>
      <c r="T6" s="212">
        <f>SUMIFS('SCHOOL WORKSHEET'!$BW:$BW,'SCHOOL WORKSHEET'!$B:$B,TRUE,'SCHOOL WORKSHEET'!$C:$C,$A6)</f>
        <v>0</v>
      </c>
      <c r="U6" s="213">
        <f t="shared" si="2"/>
        <v>0</v>
      </c>
      <c r="V6" s="214">
        <f t="shared" si="3"/>
        <v>0</v>
      </c>
    </row>
    <row r="7" spans="1:22" ht="22.5" customHeight="1" x14ac:dyDescent="0.2">
      <c r="A7" s="200">
        <v>4</v>
      </c>
      <c r="B7" s="201" t="s">
        <v>310</v>
      </c>
      <c r="C7" s="202">
        <f>COUNTIFS('SCHOOL WORKSHEET'!B:B,TRUE,'SCHOOL WORKSHEET'!C:C,A7)</f>
        <v>0</v>
      </c>
      <c r="D7" s="203">
        <f>SUMIFS('SCHOOL WORKSHEET'!$I:$I,'SCHOOL WORKSHEET'!$B:$B,TRUE,'SCHOOL WORKSHEET'!$C:$C,$A7)</f>
        <v>0</v>
      </c>
      <c r="E7" s="98">
        <f>IF(SUMIFS('SCHOOL WORKSHEET'!$F:$F,'SCHOOL WORKSHEET'!$B:$B,TRUE,'SCHOOL WORKSHEET'!$C:$C,$A7)=0,0,
IF(ROUND(SUMIFS('SCHOOL WORKSHEET'!$F:$F,'SCHOOL WORKSHEET'!$B:$B,TRUE,'SCHOOL WORKSHEET'!$C:$C,$A7)/SUMIFS('SCHOOL WORKSHEET'!$I:$I,'SCHOOL WORKSHEET'!$B:$B,TRUE,'SCHOOL WORKSHEET'!$C:$C,$A7),4)&gt;=0.4,
MIN(1,ROUND(SUMIFS('SCHOOL WORKSHEET'!$F:$F,'SCHOOL WORKSHEET'!$B:$B,TRUE,'SCHOOL WORKSHEET'!$C:$C,$A7)/SUMIFS('SCHOOL WORKSHEET'!$I:$I,'SCHOOL WORKSHEET'!$B:$B,TRUE,'SCHOOL WORKSHEET'!$C:$C,$A7)*'FEDERAL RATES (HIDDEN)'!$C$2,4)),
ROUND(SUMIFS('SCHOOL WORKSHEET'!$F:$F,'SCHOOL WORKSHEET'!$B:$B,TRUE,'SCHOOL WORKSHEET'!$C:$C,$A7)/SUMIFS('SCHOOL WORKSHEET'!$I:$I,'SCHOOL WORKSHEET'!$B:$B,TRUE,'SCHOOL WORKSHEET'!$C:$C,$A7),4)))</f>
        <v>0</v>
      </c>
      <c r="F7" s="204"/>
      <c r="G7" s="205">
        <f>IF(SUMIFS('SCHOOL WORKSHEET'!$H:$H,'SCHOOL WORKSHEET'!$B:$B,TRUE,'SCHOOL WORKSHEET'!$C:$C,$A7)=0,0,1-$E7)</f>
        <v>0</v>
      </c>
      <c r="H7" s="206">
        <f>IF($C7=0,0,SUMIFS('SCHOOL WORKSHEET'!$S:$S,'SCHOOL WORKSHEET'!$B:$B,TRUE,'SCHOOL WORKSHEET'!$C:$C,$A7)/SUMIFS('SCHOOL WORKSHEET'!$N:$N,'SCHOOL WORKSHEET'!$B:$B,TRUE,'SCHOOL WORKSHEET'!$C:$C,$A7))</f>
        <v>0</v>
      </c>
      <c r="I7" s="207">
        <f>IF($C7=0,0,SUMIFS('SCHOOL WORKSHEET'!$X:$X,'SCHOOL WORKSHEET'!$B:$B,TRUE,'SCHOOL WORKSHEET'!$C:$C,$A7)/SUMIFS('SCHOOL WORKSHEET'!$N:$N,'SCHOOL WORKSHEET'!$B:$B,TRUE,'SCHOOL WORKSHEET'!$C:$C,$A7))</f>
        <v>0</v>
      </c>
      <c r="J7" s="207">
        <f>IF($C7=0,0,SUMIFS('SCHOOL WORKSHEET'!$AC:$AC,'SCHOOL WORKSHEET'!$B:$B,TRUE,'SCHOOL WORKSHEET'!$C:$C,$A7)/SUMIFS('SCHOOL WORKSHEET'!$N:$N,'SCHOOL WORKSHEET'!$B:$B,TRUE,'SCHOOL WORKSHEET'!$C:$C,$A7))</f>
        <v>0</v>
      </c>
      <c r="K7" s="207">
        <f>IF($C7=0,0,SUMIFS('SCHOOL WORKSHEET'!$AH:$AH,'SCHOOL WORKSHEET'!$B:$B,TRUE,'SCHOOL WORKSHEET'!$C:$C,$A7)/SUMIFS('SCHOOL WORKSHEET'!$N:$N,'SCHOOL WORKSHEET'!$B:$B,TRUE,'SCHOOL WORKSHEET'!$C:$C,$A7))</f>
        <v>0</v>
      </c>
      <c r="L7" s="208">
        <f>IF($C7=0,0,SUMIFS('SCHOOL WORKSHEET'!$AJ:$AJ,'SCHOOL WORKSHEET'!$B:$B,TRUE,'SCHOOL WORKSHEET'!$C:$C,$A7)/SUMIFS('SCHOOL WORKSHEET'!$N:$N,'SCHOOL WORKSHEET'!$B:$B,TRUE,'SCHOOL WORKSHEET'!$C:$C,$A7))</f>
        <v>0</v>
      </c>
      <c r="M7" s="209">
        <f>SUMIFS('SCHOOL WORKSHEET'!$BO:$BO,'SCHOOL WORKSHEET'!$B:$B,TRUE,'SCHOOL WORKSHEET'!$C:$C,$A7)+SUMIFS('SCHOOL WORKSHEET'!$BS:$BS,'SCHOOL WORKSHEET'!$B:$B,TRUE,'SCHOOL WORKSHEET'!$C:$C,$A7)</f>
        <v>0</v>
      </c>
      <c r="N7" s="210">
        <f>SUMIFS('SCHOOL WORKSHEET'!$BP:$BP,'SCHOOL WORKSHEET'!$B:$B,TRUE,'SCHOOL WORKSHEET'!$C:$C,$A7)</f>
        <v>0</v>
      </c>
      <c r="O7" s="210">
        <f>SUMIFS('SCHOOL WORKSHEET'!$BQ:$BQ,'SCHOOL WORKSHEET'!$B:$B,TRUE,'SCHOOL WORKSHEET'!$C:$C,$A7)+SUMIFS('SCHOOL WORKSHEET'!$BT:$BT,'SCHOOL WORKSHEET'!$B:$B,TRUE,'SCHOOL WORKSHEET'!$C:$C,$A7)</f>
        <v>0</v>
      </c>
      <c r="P7" s="210">
        <f>SUMIFS('SCHOOL WORKSHEET'!$BR:$BR,'SCHOOL WORKSHEET'!$B:$B,TRUE,'SCHOOL WORKSHEET'!$C:$C,$A7)</f>
        <v>0</v>
      </c>
      <c r="Q7" s="210">
        <f>SUMIFS('SCHOOL WORKSHEET'!$BU:$BU,'SCHOOL WORKSHEET'!$B:$B,TRUE,'SCHOOL WORKSHEET'!$C:$C,$A7)+SUMIFS('SCHOOL WORKSHEET'!$BS:$BS,'SCHOOL WORKSHEET'!$B:$B,TRUE,'SCHOOL WORKSHEET'!$C:$C,$A7)</f>
        <v>0</v>
      </c>
      <c r="R7" s="167">
        <f t="shared" si="0"/>
        <v>0</v>
      </c>
      <c r="S7" s="211">
        <f>SUMIFS('SCHOOL WORKSHEET'!$BV:$BV,'SCHOOL WORKSHEET'!$B:$B,TRUE,'SCHOOL WORKSHEET'!$C:$C,$A7)</f>
        <v>0</v>
      </c>
      <c r="T7" s="212">
        <f>SUMIFS('SCHOOL WORKSHEET'!$BW:$BW,'SCHOOL WORKSHEET'!$B:$B,TRUE,'SCHOOL WORKSHEET'!$C:$C,$A7)</f>
        <v>0</v>
      </c>
      <c r="U7" s="213">
        <f t="shared" si="2"/>
        <v>0</v>
      </c>
      <c r="V7" s="214">
        <f t="shared" si="3"/>
        <v>0</v>
      </c>
    </row>
    <row r="8" spans="1:22" ht="22.5" customHeight="1" x14ac:dyDescent="0.2">
      <c r="A8" s="200">
        <v>5</v>
      </c>
      <c r="B8" s="201" t="s">
        <v>311</v>
      </c>
      <c r="C8" s="202">
        <f>COUNTIFS('SCHOOL WORKSHEET'!B:B,TRUE,'SCHOOL WORKSHEET'!C:C,A8)</f>
        <v>0</v>
      </c>
      <c r="D8" s="203">
        <f>SUMIFS('SCHOOL WORKSHEET'!$I:$I,'SCHOOL WORKSHEET'!$B:$B,TRUE,'SCHOOL WORKSHEET'!$C:$C,$A8)</f>
        <v>0</v>
      </c>
      <c r="E8" s="98">
        <f>IF(SUMIFS('SCHOOL WORKSHEET'!$F:$F,'SCHOOL WORKSHEET'!$B:$B,TRUE,'SCHOOL WORKSHEET'!$C:$C,$A8)=0,0,
IF(ROUND(SUMIFS('SCHOOL WORKSHEET'!$F:$F,'SCHOOL WORKSHEET'!$B:$B,TRUE,'SCHOOL WORKSHEET'!$C:$C,$A8)/SUMIFS('SCHOOL WORKSHEET'!$I:$I,'SCHOOL WORKSHEET'!$B:$B,TRUE,'SCHOOL WORKSHEET'!$C:$C,$A8),4)&gt;=0.4,
MIN(1,ROUND(SUMIFS('SCHOOL WORKSHEET'!$F:$F,'SCHOOL WORKSHEET'!$B:$B,TRUE,'SCHOOL WORKSHEET'!$C:$C,$A8)/SUMIFS('SCHOOL WORKSHEET'!$I:$I,'SCHOOL WORKSHEET'!$B:$B,TRUE,'SCHOOL WORKSHEET'!$C:$C,$A8)*'FEDERAL RATES (HIDDEN)'!$C$2,4)),
ROUND(SUMIFS('SCHOOL WORKSHEET'!$F:$F,'SCHOOL WORKSHEET'!$B:$B,TRUE,'SCHOOL WORKSHEET'!$C:$C,$A8)/SUMIFS('SCHOOL WORKSHEET'!$I:$I,'SCHOOL WORKSHEET'!$B:$B,TRUE,'SCHOOL WORKSHEET'!$C:$C,$A8),4)))</f>
        <v>0</v>
      </c>
      <c r="F8" s="204"/>
      <c r="G8" s="205">
        <f>IF(SUMIFS('SCHOOL WORKSHEET'!$H:$H,'SCHOOL WORKSHEET'!$B:$B,TRUE,'SCHOOL WORKSHEET'!$C:$C,$A8)=0,0,1-$E8)</f>
        <v>0</v>
      </c>
      <c r="H8" s="206">
        <f>IF($C8=0,0,SUMIFS('SCHOOL WORKSHEET'!$S:$S,'SCHOOL WORKSHEET'!$B:$B,TRUE,'SCHOOL WORKSHEET'!$C:$C,$A8)/SUMIFS('SCHOOL WORKSHEET'!$N:$N,'SCHOOL WORKSHEET'!$B:$B,TRUE,'SCHOOL WORKSHEET'!$C:$C,$A8))</f>
        <v>0</v>
      </c>
      <c r="I8" s="207">
        <f>IF($C8=0,0,SUMIFS('SCHOOL WORKSHEET'!$X:$X,'SCHOOL WORKSHEET'!$B:$B,TRUE,'SCHOOL WORKSHEET'!$C:$C,$A8)/SUMIFS('SCHOOL WORKSHEET'!$N:$N,'SCHOOL WORKSHEET'!$B:$B,TRUE,'SCHOOL WORKSHEET'!$C:$C,$A8))</f>
        <v>0</v>
      </c>
      <c r="J8" s="207">
        <f>IF($C8=0,0,SUMIFS('SCHOOL WORKSHEET'!$AC:$AC,'SCHOOL WORKSHEET'!$B:$B,TRUE,'SCHOOL WORKSHEET'!$C:$C,$A8)/SUMIFS('SCHOOL WORKSHEET'!$N:$N,'SCHOOL WORKSHEET'!$B:$B,TRUE,'SCHOOL WORKSHEET'!$C:$C,$A8))</f>
        <v>0</v>
      </c>
      <c r="K8" s="207">
        <f>IF($C8=0,0,SUMIFS('SCHOOL WORKSHEET'!$AH:$AH,'SCHOOL WORKSHEET'!$B:$B,TRUE,'SCHOOL WORKSHEET'!$C:$C,$A8)/SUMIFS('SCHOOL WORKSHEET'!$N:$N,'SCHOOL WORKSHEET'!$B:$B,TRUE,'SCHOOL WORKSHEET'!$C:$C,$A8))</f>
        <v>0</v>
      </c>
      <c r="L8" s="208">
        <f>IF($C8=0,0,SUMIFS('SCHOOL WORKSHEET'!$AJ:$AJ,'SCHOOL WORKSHEET'!$B:$B,TRUE,'SCHOOL WORKSHEET'!$C:$C,$A8)/SUMIFS('SCHOOL WORKSHEET'!$N:$N,'SCHOOL WORKSHEET'!$B:$B,TRUE,'SCHOOL WORKSHEET'!$C:$C,$A8))</f>
        <v>0</v>
      </c>
      <c r="M8" s="209">
        <f>SUMIFS('SCHOOL WORKSHEET'!$BO:$BO,'SCHOOL WORKSHEET'!$B:$B,TRUE,'SCHOOL WORKSHEET'!$C:$C,$A8)+SUMIFS('SCHOOL WORKSHEET'!$BS:$BS,'SCHOOL WORKSHEET'!$B:$B,TRUE,'SCHOOL WORKSHEET'!$C:$C,$A8)</f>
        <v>0</v>
      </c>
      <c r="N8" s="210">
        <f>SUMIFS('SCHOOL WORKSHEET'!$BP:$BP,'SCHOOL WORKSHEET'!$B:$B,TRUE,'SCHOOL WORKSHEET'!$C:$C,$A8)</f>
        <v>0</v>
      </c>
      <c r="O8" s="210">
        <f>SUMIFS('SCHOOL WORKSHEET'!$BQ:$BQ,'SCHOOL WORKSHEET'!$B:$B,TRUE,'SCHOOL WORKSHEET'!$C:$C,$A8)+SUMIFS('SCHOOL WORKSHEET'!$BT:$BT,'SCHOOL WORKSHEET'!$B:$B,TRUE,'SCHOOL WORKSHEET'!$C:$C,$A8)</f>
        <v>0</v>
      </c>
      <c r="P8" s="210">
        <f>SUMIFS('SCHOOL WORKSHEET'!$BR:$BR,'SCHOOL WORKSHEET'!$B:$B,TRUE,'SCHOOL WORKSHEET'!$C:$C,$A8)</f>
        <v>0</v>
      </c>
      <c r="Q8" s="210">
        <f>SUMIFS('SCHOOL WORKSHEET'!$BU:$BU,'SCHOOL WORKSHEET'!$B:$B,TRUE,'SCHOOL WORKSHEET'!$C:$C,$A8)+SUMIFS('SCHOOL WORKSHEET'!$BS:$BS,'SCHOOL WORKSHEET'!$B:$B,TRUE,'SCHOOL WORKSHEET'!$C:$C,$A8)</f>
        <v>0</v>
      </c>
      <c r="R8" s="167">
        <f t="shared" si="0"/>
        <v>0</v>
      </c>
      <c r="S8" s="211">
        <f>SUMIFS('SCHOOL WORKSHEET'!$BV:$BV,'SCHOOL WORKSHEET'!$B:$B,TRUE,'SCHOOL WORKSHEET'!$C:$C,$A8)</f>
        <v>0</v>
      </c>
      <c r="T8" s="212">
        <f>SUMIFS('SCHOOL WORKSHEET'!$BW:$BW,'SCHOOL WORKSHEET'!$B:$B,TRUE,'SCHOOL WORKSHEET'!$C:$C,$A8)</f>
        <v>0</v>
      </c>
      <c r="U8" s="213">
        <f t="shared" si="2"/>
        <v>0</v>
      </c>
      <c r="V8" s="214">
        <f t="shared" si="3"/>
        <v>0</v>
      </c>
    </row>
    <row r="9" spans="1:22" ht="22.5" customHeight="1" x14ac:dyDescent="0.2">
      <c r="A9" s="200">
        <v>6</v>
      </c>
      <c r="B9" s="201" t="s">
        <v>312</v>
      </c>
      <c r="C9" s="202">
        <f>COUNTIFS('SCHOOL WORKSHEET'!B:B,TRUE,'SCHOOL WORKSHEET'!C:C,A9)</f>
        <v>0</v>
      </c>
      <c r="D9" s="203">
        <f>SUMIFS('SCHOOL WORKSHEET'!$I:$I,'SCHOOL WORKSHEET'!$B:$B,TRUE,'SCHOOL WORKSHEET'!$C:$C,$A9)</f>
        <v>0</v>
      </c>
      <c r="E9" s="98">
        <f>IF(SUMIFS('SCHOOL WORKSHEET'!$F:$F,'SCHOOL WORKSHEET'!$B:$B,TRUE,'SCHOOL WORKSHEET'!$C:$C,$A9)=0,0,
IF(ROUND(SUMIFS('SCHOOL WORKSHEET'!$F:$F,'SCHOOL WORKSHEET'!$B:$B,TRUE,'SCHOOL WORKSHEET'!$C:$C,$A9)/SUMIFS('SCHOOL WORKSHEET'!$I:$I,'SCHOOL WORKSHEET'!$B:$B,TRUE,'SCHOOL WORKSHEET'!$C:$C,$A9),4)&gt;=0.4,
MIN(1,ROUND(SUMIFS('SCHOOL WORKSHEET'!$F:$F,'SCHOOL WORKSHEET'!$B:$B,TRUE,'SCHOOL WORKSHEET'!$C:$C,$A9)/SUMIFS('SCHOOL WORKSHEET'!$I:$I,'SCHOOL WORKSHEET'!$B:$B,TRUE,'SCHOOL WORKSHEET'!$C:$C,$A9)*'FEDERAL RATES (HIDDEN)'!$C$2,4)),
ROUND(SUMIFS('SCHOOL WORKSHEET'!$F:$F,'SCHOOL WORKSHEET'!$B:$B,TRUE,'SCHOOL WORKSHEET'!$C:$C,$A9)/SUMIFS('SCHOOL WORKSHEET'!$I:$I,'SCHOOL WORKSHEET'!$B:$B,TRUE,'SCHOOL WORKSHEET'!$C:$C,$A9),4)))</f>
        <v>0</v>
      </c>
      <c r="F9" s="204"/>
      <c r="G9" s="205">
        <f>IF(SUMIFS('SCHOOL WORKSHEET'!$H:$H,'SCHOOL WORKSHEET'!$B:$B,TRUE,'SCHOOL WORKSHEET'!$C:$C,$A9)=0,0,1-$E9)</f>
        <v>0</v>
      </c>
      <c r="H9" s="206">
        <f>IF($C9=0,0,SUMIFS('SCHOOL WORKSHEET'!$S:$S,'SCHOOL WORKSHEET'!$B:$B,TRUE,'SCHOOL WORKSHEET'!$C:$C,$A9)/SUMIFS('SCHOOL WORKSHEET'!$N:$N,'SCHOOL WORKSHEET'!$B:$B,TRUE,'SCHOOL WORKSHEET'!$C:$C,$A9))</f>
        <v>0</v>
      </c>
      <c r="I9" s="207">
        <f>IF($C9=0,0,SUMIFS('SCHOOL WORKSHEET'!$X:$X,'SCHOOL WORKSHEET'!$B:$B,TRUE,'SCHOOL WORKSHEET'!$C:$C,$A9)/SUMIFS('SCHOOL WORKSHEET'!$N:$N,'SCHOOL WORKSHEET'!$B:$B,TRUE,'SCHOOL WORKSHEET'!$C:$C,$A9))</f>
        <v>0</v>
      </c>
      <c r="J9" s="207">
        <f>IF($C9=0,0,SUMIFS('SCHOOL WORKSHEET'!$AC:$AC,'SCHOOL WORKSHEET'!$B:$B,TRUE,'SCHOOL WORKSHEET'!$C:$C,$A9)/SUMIFS('SCHOOL WORKSHEET'!$N:$N,'SCHOOL WORKSHEET'!$B:$B,TRUE,'SCHOOL WORKSHEET'!$C:$C,$A9))</f>
        <v>0</v>
      </c>
      <c r="K9" s="207">
        <f>IF($C9=0,0,SUMIFS('SCHOOL WORKSHEET'!$AH:$AH,'SCHOOL WORKSHEET'!$B:$B,TRUE,'SCHOOL WORKSHEET'!$C:$C,$A9)/SUMIFS('SCHOOL WORKSHEET'!$N:$N,'SCHOOL WORKSHEET'!$B:$B,TRUE,'SCHOOL WORKSHEET'!$C:$C,$A9))</f>
        <v>0</v>
      </c>
      <c r="L9" s="208">
        <f>IF($C9=0,0,SUMIFS('SCHOOL WORKSHEET'!$AJ:$AJ,'SCHOOL WORKSHEET'!$B:$B,TRUE,'SCHOOL WORKSHEET'!$C:$C,$A9)/SUMIFS('SCHOOL WORKSHEET'!$N:$N,'SCHOOL WORKSHEET'!$B:$B,TRUE,'SCHOOL WORKSHEET'!$C:$C,$A9))</f>
        <v>0</v>
      </c>
      <c r="M9" s="209">
        <f>SUMIFS('SCHOOL WORKSHEET'!$BO:$BO,'SCHOOL WORKSHEET'!$B:$B,TRUE,'SCHOOL WORKSHEET'!$C:$C,$A9)+SUMIFS('SCHOOL WORKSHEET'!$BS:$BS,'SCHOOL WORKSHEET'!$B:$B,TRUE,'SCHOOL WORKSHEET'!$C:$C,$A9)</f>
        <v>0</v>
      </c>
      <c r="N9" s="210">
        <f>SUMIFS('SCHOOL WORKSHEET'!$BP:$BP,'SCHOOL WORKSHEET'!$B:$B,TRUE,'SCHOOL WORKSHEET'!$C:$C,$A9)</f>
        <v>0</v>
      </c>
      <c r="O9" s="210">
        <f>SUMIFS('SCHOOL WORKSHEET'!$BQ:$BQ,'SCHOOL WORKSHEET'!$B:$B,TRUE,'SCHOOL WORKSHEET'!$C:$C,$A9)+SUMIFS('SCHOOL WORKSHEET'!$BT:$BT,'SCHOOL WORKSHEET'!$B:$B,TRUE,'SCHOOL WORKSHEET'!$C:$C,$A9)</f>
        <v>0</v>
      </c>
      <c r="P9" s="210">
        <f>SUMIFS('SCHOOL WORKSHEET'!$BR:$BR,'SCHOOL WORKSHEET'!$B:$B,TRUE,'SCHOOL WORKSHEET'!$C:$C,$A9)</f>
        <v>0</v>
      </c>
      <c r="Q9" s="210">
        <f>SUMIFS('SCHOOL WORKSHEET'!$BU:$BU,'SCHOOL WORKSHEET'!$B:$B,TRUE,'SCHOOL WORKSHEET'!$C:$C,$A9)+SUMIFS('SCHOOL WORKSHEET'!$BS:$BS,'SCHOOL WORKSHEET'!$B:$B,TRUE,'SCHOOL WORKSHEET'!$C:$C,$A9)</f>
        <v>0</v>
      </c>
      <c r="R9" s="167">
        <f t="shared" ref="R9:R72" si="4">SUM(M9:Q9)</f>
        <v>0</v>
      </c>
      <c r="S9" s="211">
        <f>SUMIFS('SCHOOL WORKSHEET'!$BV:$BV,'SCHOOL WORKSHEET'!$B:$B,TRUE,'SCHOOL WORKSHEET'!$C:$C,$A9)</f>
        <v>0</v>
      </c>
      <c r="T9" s="212">
        <f>SUMIFS('SCHOOL WORKSHEET'!$BW:$BW,'SCHOOL WORKSHEET'!$B:$B,TRUE,'SCHOOL WORKSHEET'!$C:$C,$A9)</f>
        <v>0</v>
      </c>
      <c r="U9" s="213">
        <f t="shared" ref="U9:U72" si="5">SUM(S9:T9)</f>
        <v>0</v>
      </c>
      <c r="V9" s="214">
        <f t="shared" ref="V9:V72" si="6">R9-U9</f>
        <v>0</v>
      </c>
    </row>
    <row r="10" spans="1:22" ht="22.5" customHeight="1" x14ac:dyDescent="0.2">
      <c r="A10" s="200">
        <v>7</v>
      </c>
      <c r="B10" s="201" t="s">
        <v>313</v>
      </c>
      <c r="C10" s="202">
        <f>COUNTIFS('SCHOOL WORKSHEET'!B:B,TRUE,'SCHOOL WORKSHEET'!C:C,A10)</f>
        <v>0</v>
      </c>
      <c r="D10" s="203">
        <f>SUMIFS('SCHOOL WORKSHEET'!$I:$I,'SCHOOL WORKSHEET'!$B:$B,TRUE,'SCHOOL WORKSHEET'!$C:$C,$A10)</f>
        <v>0</v>
      </c>
      <c r="E10" s="98">
        <f>IF(SUMIFS('SCHOOL WORKSHEET'!$F:$F,'SCHOOL WORKSHEET'!$B:$B,TRUE,'SCHOOL WORKSHEET'!$C:$C,$A10)=0,0,
IF(ROUND(SUMIFS('SCHOOL WORKSHEET'!$F:$F,'SCHOOL WORKSHEET'!$B:$B,TRUE,'SCHOOL WORKSHEET'!$C:$C,$A10)/SUMIFS('SCHOOL WORKSHEET'!$I:$I,'SCHOOL WORKSHEET'!$B:$B,TRUE,'SCHOOL WORKSHEET'!$C:$C,$A10),4)&gt;=0.4,
MIN(1,ROUND(SUMIFS('SCHOOL WORKSHEET'!$F:$F,'SCHOOL WORKSHEET'!$B:$B,TRUE,'SCHOOL WORKSHEET'!$C:$C,$A10)/SUMIFS('SCHOOL WORKSHEET'!$I:$I,'SCHOOL WORKSHEET'!$B:$B,TRUE,'SCHOOL WORKSHEET'!$C:$C,$A10)*'FEDERAL RATES (HIDDEN)'!$C$2,4)),
ROUND(SUMIFS('SCHOOL WORKSHEET'!$F:$F,'SCHOOL WORKSHEET'!$B:$B,TRUE,'SCHOOL WORKSHEET'!$C:$C,$A10)/SUMIFS('SCHOOL WORKSHEET'!$I:$I,'SCHOOL WORKSHEET'!$B:$B,TRUE,'SCHOOL WORKSHEET'!$C:$C,$A10),4)))</f>
        <v>0</v>
      </c>
      <c r="F10" s="204"/>
      <c r="G10" s="205">
        <f>IF(SUMIFS('SCHOOL WORKSHEET'!$H:$H,'SCHOOL WORKSHEET'!$B:$B,TRUE,'SCHOOL WORKSHEET'!$C:$C,$A10)=0,0,1-$E10)</f>
        <v>0</v>
      </c>
      <c r="H10" s="206">
        <f>IF($C10=0,0,SUMIFS('SCHOOL WORKSHEET'!$S:$S,'SCHOOL WORKSHEET'!$B:$B,TRUE,'SCHOOL WORKSHEET'!$C:$C,$A10)/SUMIFS('SCHOOL WORKSHEET'!$N:$N,'SCHOOL WORKSHEET'!$B:$B,TRUE,'SCHOOL WORKSHEET'!$C:$C,$A10))</f>
        <v>0</v>
      </c>
      <c r="I10" s="207">
        <f>IF($C10=0,0,SUMIFS('SCHOOL WORKSHEET'!$X:$X,'SCHOOL WORKSHEET'!$B:$B,TRUE,'SCHOOL WORKSHEET'!$C:$C,$A10)/SUMIFS('SCHOOL WORKSHEET'!$N:$N,'SCHOOL WORKSHEET'!$B:$B,TRUE,'SCHOOL WORKSHEET'!$C:$C,$A10))</f>
        <v>0</v>
      </c>
      <c r="J10" s="207">
        <f>IF($C10=0,0,SUMIFS('SCHOOL WORKSHEET'!$AC:$AC,'SCHOOL WORKSHEET'!$B:$B,TRUE,'SCHOOL WORKSHEET'!$C:$C,$A10)/SUMIFS('SCHOOL WORKSHEET'!$N:$N,'SCHOOL WORKSHEET'!$B:$B,TRUE,'SCHOOL WORKSHEET'!$C:$C,$A10))</f>
        <v>0</v>
      </c>
      <c r="K10" s="207">
        <f>IF($C10=0,0,SUMIFS('SCHOOL WORKSHEET'!$AH:$AH,'SCHOOL WORKSHEET'!$B:$B,TRUE,'SCHOOL WORKSHEET'!$C:$C,$A10)/SUMIFS('SCHOOL WORKSHEET'!$N:$N,'SCHOOL WORKSHEET'!$B:$B,TRUE,'SCHOOL WORKSHEET'!$C:$C,$A10))</f>
        <v>0</v>
      </c>
      <c r="L10" s="208">
        <f>IF($C10=0,0,SUMIFS('SCHOOL WORKSHEET'!$AJ:$AJ,'SCHOOL WORKSHEET'!$B:$B,TRUE,'SCHOOL WORKSHEET'!$C:$C,$A10)/SUMIFS('SCHOOL WORKSHEET'!$N:$N,'SCHOOL WORKSHEET'!$B:$B,TRUE,'SCHOOL WORKSHEET'!$C:$C,$A10))</f>
        <v>0</v>
      </c>
      <c r="M10" s="209">
        <f>SUMIFS('SCHOOL WORKSHEET'!$BO:$BO,'SCHOOL WORKSHEET'!$B:$B,TRUE,'SCHOOL WORKSHEET'!$C:$C,$A10)+SUMIFS('SCHOOL WORKSHEET'!$BS:$BS,'SCHOOL WORKSHEET'!$B:$B,TRUE,'SCHOOL WORKSHEET'!$C:$C,$A10)</f>
        <v>0</v>
      </c>
      <c r="N10" s="210">
        <f>SUMIFS('SCHOOL WORKSHEET'!$BP:$BP,'SCHOOL WORKSHEET'!$B:$B,TRUE,'SCHOOL WORKSHEET'!$C:$C,$A10)</f>
        <v>0</v>
      </c>
      <c r="O10" s="210">
        <f>SUMIFS('SCHOOL WORKSHEET'!$BQ:$BQ,'SCHOOL WORKSHEET'!$B:$B,TRUE,'SCHOOL WORKSHEET'!$C:$C,$A10)+SUMIFS('SCHOOL WORKSHEET'!$BT:$BT,'SCHOOL WORKSHEET'!$B:$B,TRUE,'SCHOOL WORKSHEET'!$C:$C,$A10)</f>
        <v>0</v>
      </c>
      <c r="P10" s="210">
        <f>SUMIFS('SCHOOL WORKSHEET'!$BR:$BR,'SCHOOL WORKSHEET'!$B:$B,TRUE,'SCHOOL WORKSHEET'!$C:$C,$A10)</f>
        <v>0</v>
      </c>
      <c r="Q10" s="210">
        <f>SUMIFS('SCHOOL WORKSHEET'!$BU:$BU,'SCHOOL WORKSHEET'!$B:$B,TRUE,'SCHOOL WORKSHEET'!$C:$C,$A10)+SUMIFS('SCHOOL WORKSHEET'!$BS:$BS,'SCHOOL WORKSHEET'!$B:$B,TRUE,'SCHOOL WORKSHEET'!$C:$C,$A10)</f>
        <v>0</v>
      </c>
      <c r="R10" s="167">
        <f t="shared" si="4"/>
        <v>0</v>
      </c>
      <c r="S10" s="211">
        <f>SUMIFS('SCHOOL WORKSHEET'!$BV:$BV,'SCHOOL WORKSHEET'!$B:$B,TRUE,'SCHOOL WORKSHEET'!$C:$C,$A10)</f>
        <v>0</v>
      </c>
      <c r="T10" s="212">
        <f>SUMIFS('SCHOOL WORKSHEET'!$BW:$BW,'SCHOOL WORKSHEET'!$B:$B,TRUE,'SCHOOL WORKSHEET'!$C:$C,$A10)</f>
        <v>0</v>
      </c>
      <c r="U10" s="213">
        <f t="shared" si="5"/>
        <v>0</v>
      </c>
      <c r="V10" s="214">
        <f t="shared" si="6"/>
        <v>0</v>
      </c>
    </row>
    <row r="11" spans="1:22" ht="22.5" customHeight="1" x14ac:dyDescent="0.2">
      <c r="A11" s="200">
        <v>8</v>
      </c>
      <c r="B11" s="201" t="s">
        <v>314</v>
      </c>
      <c r="C11" s="202">
        <f>COUNTIFS('SCHOOL WORKSHEET'!B:B,TRUE,'SCHOOL WORKSHEET'!C:C,A11)</f>
        <v>0</v>
      </c>
      <c r="D11" s="203">
        <f>SUMIFS('SCHOOL WORKSHEET'!$I:$I,'SCHOOL WORKSHEET'!$B:$B,TRUE,'SCHOOL WORKSHEET'!$C:$C,$A11)</f>
        <v>0</v>
      </c>
      <c r="E11" s="98">
        <f>IF(SUMIFS('SCHOOL WORKSHEET'!$F:$F,'SCHOOL WORKSHEET'!$B:$B,TRUE,'SCHOOL WORKSHEET'!$C:$C,$A11)=0,0,
IF(ROUND(SUMIFS('SCHOOL WORKSHEET'!$F:$F,'SCHOOL WORKSHEET'!$B:$B,TRUE,'SCHOOL WORKSHEET'!$C:$C,$A11)/SUMIFS('SCHOOL WORKSHEET'!$I:$I,'SCHOOL WORKSHEET'!$B:$B,TRUE,'SCHOOL WORKSHEET'!$C:$C,$A11),4)&gt;=0.4,
MIN(1,ROUND(SUMIFS('SCHOOL WORKSHEET'!$F:$F,'SCHOOL WORKSHEET'!$B:$B,TRUE,'SCHOOL WORKSHEET'!$C:$C,$A11)/SUMIFS('SCHOOL WORKSHEET'!$I:$I,'SCHOOL WORKSHEET'!$B:$B,TRUE,'SCHOOL WORKSHEET'!$C:$C,$A11)*'FEDERAL RATES (HIDDEN)'!$C$2,4)),
ROUND(SUMIFS('SCHOOL WORKSHEET'!$F:$F,'SCHOOL WORKSHEET'!$B:$B,TRUE,'SCHOOL WORKSHEET'!$C:$C,$A11)/SUMIFS('SCHOOL WORKSHEET'!$I:$I,'SCHOOL WORKSHEET'!$B:$B,TRUE,'SCHOOL WORKSHEET'!$C:$C,$A11),4)))</f>
        <v>0</v>
      </c>
      <c r="F11" s="204"/>
      <c r="G11" s="205">
        <f>IF(SUMIFS('SCHOOL WORKSHEET'!$H:$H,'SCHOOL WORKSHEET'!$B:$B,TRUE,'SCHOOL WORKSHEET'!$C:$C,$A11)=0,0,1-$E11)</f>
        <v>0</v>
      </c>
      <c r="H11" s="206">
        <f>IF($C11=0,0,SUMIFS('SCHOOL WORKSHEET'!$S:$S,'SCHOOL WORKSHEET'!$B:$B,TRUE,'SCHOOL WORKSHEET'!$C:$C,$A11)/SUMIFS('SCHOOL WORKSHEET'!$N:$N,'SCHOOL WORKSHEET'!$B:$B,TRUE,'SCHOOL WORKSHEET'!$C:$C,$A11))</f>
        <v>0</v>
      </c>
      <c r="I11" s="207">
        <f>IF($C11=0,0,SUMIFS('SCHOOL WORKSHEET'!$X:$X,'SCHOOL WORKSHEET'!$B:$B,TRUE,'SCHOOL WORKSHEET'!$C:$C,$A11)/SUMIFS('SCHOOL WORKSHEET'!$N:$N,'SCHOOL WORKSHEET'!$B:$B,TRUE,'SCHOOL WORKSHEET'!$C:$C,$A11))</f>
        <v>0</v>
      </c>
      <c r="J11" s="207">
        <f>IF($C11=0,0,SUMIFS('SCHOOL WORKSHEET'!$AC:$AC,'SCHOOL WORKSHEET'!$B:$B,TRUE,'SCHOOL WORKSHEET'!$C:$C,$A11)/SUMIFS('SCHOOL WORKSHEET'!$N:$N,'SCHOOL WORKSHEET'!$B:$B,TRUE,'SCHOOL WORKSHEET'!$C:$C,$A11))</f>
        <v>0</v>
      </c>
      <c r="K11" s="207">
        <f>IF($C11=0,0,SUMIFS('SCHOOL WORKSHEET'!$AH:$AH,'SCHOOL WORKSHEET'!$B:$B,TRUE,'SCHOOL WORKSHEET'!$C:$C,$A11)/SUMIFS('SCHOOL WORKSHEET'!$N:$N,'SCHOOL WORKSHEET'!$B:$B,TRUE,'SCHOOL WORKSHEET'!$C:$C,$A11))</f>
        <v>0</v>
      </c>
      <c r="L11" s="208">
        <f>IF($C11=0,0,SUMIFS('SCHOOL WORKSHEET'!$AJ:$AJ,'SCHOOL WORKSHEET'!$B:$B,TRUE,'SCHOOL WORKSHEET'!$C:$C,$A11)/SUMIFS('SCHOOL WORKSHEET'!$N:$N,'SCHOOL WORKSHEET'!$B:$B,TRUE,'SCHOOL WORKSHEET'!$C:$C,$A11))</f>
        <v>0</v>
      </c>
      <c r="M11" s="209">
        <f>SUMIFS('SCHOOL WORKSHEET'!$BO:$BO,'SCHOOL WORKSHEET'!$B:$B,TRUE,'SCHOOL WORKSHEET'!$C:$C,$A11)+SUMIFS('SCHOOL WORKSHEET'!$BS:$BS,'SCHOOL WORKSHEET'!$B:$B,TRUE,'SCHOOL WORKSHEET'!$C:$C,$A11)</f>
        <v>0</v>
      </c>
      <c r="N11" s="210">
        <f>SUMIFS('SCHOOL WORKSHEET'!$BP:$BP,'SCHOOL WORKSHEET'!$B:$B,TRUE,'SCHOOL WORKSHEET'!$C:$C,$A11)</f>
        <v>0</v>
      </c>
      <c r="O11" s="210">
        <f>SUMIFS('SCHOOL WORKSHEET'!$BQ:$BQ,'SCHOOL WORKSHEET'!$B:$B,TRUE,'SCHOOL WORKSHEET'!$C:$C,$A11)+SUMIFS('SCHOOL WORKSHEET'!$BT:$BT,'SCHOOL WORKSHEET'!$B:$B,TRUE,'SCHOOL WORKSHEET'!$C:$C,$A11)</f>
        <v>0</v>
      </c>
      <c r="P11" s="210">
        <f>SUMIFS('SCHOOL WORKSHEET'!$BR:$BR,'SCHOOL WORKSHEET'!$B:$B,TRUE,'SCHOOL WORKSHEET'!$C:$C,$A11)</f>
        <v>0</v>
      </c>
      <c r="Q11" s="210">
        <f>SUMIFS('SCHOOL WORKSHEET'!$BU:$BU,'SCHOOL WORKSHEET'!$B:$B,TRUE,'SCHOOL WORKSHEET'!$C:$C,$A11)+SUMIFS('SCHOOL WORKSHEET'!$BS:$BS,'SCHOOL WORKSHEET'!$B:$B,TRUE,'SCHOOL WORKSHEET'!$C:$C,$A11)</f>
        <v>0</v>
      </c>
      <c r="R11" s="167">
        <f t="shared" si="4"/>
        <v>0</v>
      </c>
      <c r="S11" s="211">
        <f>SUMIFS('SCHOOL WORKSHEET'!$BV:$BV,'SCHOOL WORKSHEET'!$B:$B,TRUE,'SCHOOL WORKSHEET'!$C:$C,$A11)</f>
        <v>0</v>
      </c>
      <c r="T11" s="212">
        <f>SUMIFS('SCHOOL WORKSHEET'!$BW:$BW,'SCHOOL WORKSHEET'!$B:$B,TRUE,'SCHOOL WORKSHEET'!$C:$C,$A11)</f>
        <v>0</v>
      </c>
      <c r="U11" s="213">
        <f t="shared" si="5"/>
        <v>0</v>
      </c>
      <c r="V11" s="214">
        <f t="shared" si="6"/>
        <v>0</v>
      </c>
    </row>
    <row r="12" spans="1:22" ht="22.5" customHeight="1" x14ac:dyDescent="0.2">
      <c r="A12" s="200">
        <v>9</v>
      </c>
      <c r="B12" s="201" t="s">
        <v>315</v>
      </c>
      <c r="C12" s="202">
        <f>COUNTIFS('SCHOOL WORKSHEET'!B:B,TRUE,'SCHOOL WORKSHEET'!C:C,A12)</f>
        <v>0</v>
      </c>
      <c r="D12" s="203">
        <f>SUMIFS('SCHOOL WORKSHEET'!$I:$I,'SCHOOL WORKSHEET'!$B:$B,TRUE,'SCHOOL WORKSHEET'!$C:$C,$A12)</f>
        <v>0</v>
      </c>
      <c r="E12" s="98">
        <f>IF(SUMIFS('SCHOOL WORKSHEET'!$F:$F,'SCHOOL WORKSHEET'!$B:$B,TRUE,'SCHOOL WORKSHEET'!$C:$C,$A12)=0,0,
IF(ROUND(SUMIFS('SCHOOL WORKSHEET'!$F:$F,'SCHOOL WORKSHEET'!$B:$B,TRUE,'SCHOOL WORKSHEET'!$C:$C,$A12)/SUMIFS('SCHOOL WORKSHEET'!$I:$I,'SCHOOL WORKSHEET'!$B:$B,TRUE,'SCHOOL WORKSHEET'!$C:$C,$A12),4)&gt;=0.4,
MIN(1,ROUND(SUMIFS('SCHOOL WORKSHEET'!$F:$F,'SCHOOL WORKSHEET'!$B:$B,TRUE,'SCHOOL WORKSHEET'!$C:$C,$A12)/SUMIFS('SCHOOL WORKSHEET'!$I:$I,'SCHOOL WORKSHEET'!$B:$B,TRUE,'SCHOOL WORKSHEET'!$C:$C,$A12)*'FEDERAL RATES (HIDDEN)'!$C$2,4)),
ROUND(SUMIFS('SCHOOL WORKSHEET'!$F:$F,'SCHOOL WORKSHEET'!$B:$B,TRUE,'SCHOOL WORKSHEET'!$C:$C,$A12)/SUMIFS('SCHOOL WORKSHEET'!$I:$I,'SCHOOL WORKSHEET'!$B:$B,TRUE,'SCHOOL WORKSHEET'!$C:$C,$A12),4)))</f>
        <v>0</v>
      </c>
      <c r="F12" s="204"/>
      <c r="G12" s="205">
        <f>IF(SUMIFS('SCHOOL WORKSHEET'!$H:$H,'SCHOOL WORKSHEET'!$B:$B,TRUE,'SCHOOL WORKSHEET'!$C:$C,$A12)=0,0,1-$E12)</f>
        <v>0</v>
      </c>
      <c r="H12" s="206">
        <f>IF($C12=0,0,SUMIFS('SCHOOL WORKSHEET'!$S:$S,'SCHOOL WORKSHEET'!$B:$B,TRUE,'SCHOOL WORKSHEET'!$C:$C,$A12)/SUMIFS('SCHOOL WORKSHEET'!$N:$N,'SCHOOL WORKSHEET'!$B:$B,TRUE,'SCHOOL WORKSHEET'!$C:$C,$A12))</f>
        <v>0</v>
      </c>
      <c r="I12" s="207">
        <f>IF($C12=0,0,SUMIFS('SCHOOL WORKSHEET'!$X:$X,'SCHOOL WORKSHEET'!$B:$B,TRUE,'SCHOOL WORKSHEET'!$C:$C,$A12)/SUMIFS('SCHOOL WORKSHEET'!$N:$N,'SCHOOL WORKSHEET'!$B:$B,TRUE,'SCHOOL WORKSHEET'!$C:$C,$A12))</f>
        <v>0</v>
      </c>
      <c r="J12" s="207">
        <f>IF($C12=0,0,SUMIFS('SCHOOL WORKSHEET'!$AC:$AC,'SCHOOL WORKSHEET'!$B:$B,TRUE,'SCHOOL WORKSHEET'!$C:$C,$A12)/SUMIFS('SCHOOL WORKSHEET'!$N:$N,'SCHOOL WORKSHEET'!$B:$B,TRUE,'SCHOOL WORKSHEET'!$C:$C,$A12))</f>
        <v>0</v>
      </c>
      <c r="K12" s="207">
        <f>IF($C12=0,0,SUMIFS('SCHOOL WORKSHEET'!$AH:$AH,'SCHOOL WORKSHEET'!$B:$B,TRUE,'SCHOOL WORKSHEET'!$C:$C,$A12)/SUMIFS('SCHOOL WORKSHEET'!$N:$N,'SCHOOL WORKSHEET'!$B:$B,TRUE,'SCHOOL WORKSHEET'!$C:$C,$A12))</f>
        <v>0</v>
      </c>
      <c r="L12" s="208">
        <f>IF($C12=0,0,SUMIFS('SCHOOL WORKSHEET'!$AJ:$AJ,'SCHOOL WORKSHEET'!$B:$B,TRUE,'SCHOOL WORKSHEET'!$C:$C,$A12)/SUMIFS('SCHOOL WORKSHEET'!$N:$N,'SCHOOL WORKSHEET'!$B:$B,TRUE,'SCHOOL WORKSHEET'!$C:$C,$A12))</f>
        <v>0</v>
      </c>
      <c r="M12" s="209">
        <f>SUMIFS('SCHOOL WORKSHEET'!$BO:$BO,'SCHOOL WORKSHEET'!$B:$B,TRUE,'SCHOOL WORKSHEET'!$C:$C,$A12)+SUMIFS('SCHOOL WORKSHEET'!$BS:$BS,'SCHOOL WORKSHEET'!$B:$B,TRUE,'SCHOOL WORKSHEET'!$C:$C,$A12)</f>
        <v>0</v>
      </c>
      <c r="N12" s="210">
        <f>SUMIFS('SCHOOL WORKSHEET'!$BP:$BP,'SCHOOL WORKSHEET'!$B:$B,TRUE,'SCHOOL WORKSHEET'!$C:$C,$A12)</f>
        <v>0</v>
      </c>
      <c r="O12" s="210">
        <f>SUMIFS('SCHOOL WORKSHEET'!$BQ:$BQ,'SCHOOL WORKSHEET'!$B:$B,TRUE,'SCHOOL WORKSHEET'!$C:$C,$A12)+SUMIFS('SCHOOL WORKSHEET'!$BT:$BT,'SCHOOL WORKSHEET'!$B:$B,TRUE,'SCHOOL WORKSHEET'!$C:$C,$A12)</f>
        <v>0</v>
      </c>
      <c r="P12" s="210">
        <f>SUMIFS('SCHOOL WORKSHEET'!$BR:$BR,'SCHOOL WORKSHEET'!$B:$B,TRUE,'SCHOOL WORKSHEET'!$C:$C,$A12)</f>
        <v>0</v>
      </c>
      <c r="Q12" s="210">
        <f>SUMIFS('SCHOOL WORKSHEET'!$BU:$BU,'SCHOOL WORKSHEET'!$B:$B,TRUE,'SCHOOL WORKSHEET'!$C:$C,$A12)+SUMIFS('SCHOOL WORKSHEET'!$BS:$BS,'SCHOOL WORKSHEET'!$B:$B,TRUE,'SCHOOL WORKSHEET'!$C:$C,$A12)</f>
        <v>0</v>
      </c>
      <c r="R12" s="167">
        <f t="shared" si="4"/>
        <v>0</v>
      </c>
      <c r="S12" s="211">
        <f>SUMIFS('SCHOOL WORKSHEET'!$BV:$BV,'SCHOOL WORKSHEET'!$B:$B,TRUE,'SCHOOL WORKSHEET'!$C:$C,$A12)</f>
        <v>0</v>
      </c>
      <c r="T12" s="212">
        <f>SUMIFS('SCHOOL WORKSHEET'!$BW:$BW,'SCHOOL WORKSHEET'!$B:$B,TRUE,'SCHOOL WORKSHEET'!$C:$C,$A12)</f>
        <v>0</v>
      </c>
      <c r="U12" s="213">
        <f t="shared" si="5"/>
        <v>0</v>
      </c>
      <c r="V12" s="214">
        <f t="shared" si="6"/>
        <v>0</v>
      </c>
    </row>
    <row r="13" spans="1:22" ht="22.5" customHeight="1" x14ac:dyDescent="0.2">
      <c r="A13" s="200">
        <v>10</v>
      </c>
      <c r="B13" s="201" t="s">
        <v>316</v>
      </c>
      <c r="C13" s="202">
        <f>COUNTIFS('SCHOOL WORKSHEET'!B:B,TRUE,'SCHOOL WORKSHEET'!C:C,A13)</f>
        <v>0</v>
      </c>
      <c r="D13" s="203">
        <f>SUMIFS('SCHOOL WORKSHEET'!$I:$I,'SCHOOL WORKSHEET'!$B:$B,TRUE,'SCHOOL WORKSHEET'!$C:$C,$A13)</f>
        <v>0</v>
      </c>
      <c r="E13" s="98">
        <f>IF(SUMIFS('SCHOOL WORKSHEET'!$F:$F,'SCHOOL WORKSHEET'!$B:$B,TRUE,'SCHOOL WORKSHEET'!$C:$C,$A13)=0,0,
IF(ROUND(SUMIFS('SCHOOL WORKSHEET'!$F:$F,'SCHOOL WORKSHEET'!$B:$B,TRUE,'SCHOOL WORKSHEET'!$C:$C,$A13)/SUMIFS('SCHOOL WORKSHEET'!$I:$I,'SCHOOL WORKSHEET'!$B:$B,TRUE,'SCHOOL WORKSHEET'!$C:$C,$A13),4)&gt;=0.4,
MIN(1,ROUND(SUMIFS('SCHOOL WORKSHEET'!$F:$F,'SCHOOL WORKSHEET'!$B:$B,TRUE,'SCHOOL WORKSHEET'!$C:$C,$A13)/SUMIFS('SCHOOL WORKSHEET'!$I:$I,'SCHOOL WORKSHEET'!$B:$B,TRUE,'SCHOOL WORKSHEET'!$C:$C,$A13)*'FEDERAL RATES (HIDDEN)'!$C$2,4)),
ROUND(SUMIFS('SCHOOL WORKSHEET'!$F:$F,'SCHOOL WORKSHEET'!$B:$B,TRUE,'SCHOOL WORKSHEET'!$C:$C,$A13)/SUMIFS('SCHOOL WORKSHEET'!$I:$I,'SCHOOL WORKSHEET'!$B:$B,TRUE,'SCHOOL WORKSHEET'!$C:$C,$A13),4)))</f>
        <v>0</v>
      </c>
      <c r="F13" s="204"/>
      <c r="G13" s="205">
        <f>IF(SUMIFS('SCHOOL WORKSHEET'!$H:$H,'SCHOOL WORKSHEET'!$B:$B,TRUE,'SCHOOL WORKSHEET'!$C:$C,$A13)=0,0,1-$E13)</f>
        <v>0</v>
      </c>
      <c r="H13" s="206">
        <f>IF($C13=0,0,SUMIFS('SCHOOL WORKSHEET'!$S:$S,'SCHOOL WORKSHEET'!$B:$B,TRUE,'SCHOOL WORKSHEET'!$C:$C,$A13)/SUMIFS('SCHOOL WORKSHEET'!$N:$N,'SCHOOL WORKSHEET'!$B:$B,TRUE,'SCHOOL WORKSHEET'!$C:$C,$A13))</f>
        <v>0</v>
      </c>
      <c r="I13" s="207">
        <f>IF($C13=0,0,SUMIFS('SCHOOL WORKSHEET'!$X:$X,'SCHOOL WORKSHEET'!$B:$B,TRUE,'SCHOOL WORKSHEET'!$C:$C,$A13)/SUMIFS('SCHOOL WORKSHEET'!$N:$N,'SCHOOL WORKSHEET'!$B:$B,TRUE,'SCHOOL WORKSHEET'!$C:$C,$A13))</f>
        <v>0</v>
      </c>
      <c r="J13" s="207">
        <f>IF($C13=0,0,SUMIFS('SCHOOL WORKSHEET'!$AC:$AC,'SCHOOL WORKSHEET'!$B:$B,TRUE,'SCHOOL WORKSHEET'!$C:$C,$A13)/SUMIFS('SCHOOL WORKSHEET'!$N:$N,'SCHOOL WORKSHEET'!$B:$B,TRUE,'SCHOOL WORKSHEET'!$C:$C,$A13))</f>
        <v>0</v>
      </c>
      <c r="K13" s="207">
        <f>IF($C13=0,0,SUMIFS('SCHOOL WORKSHEET'!$AH:$AH,'SCHOOL WORKSHEET'!$B:$B,TRUE,'SCHOOL WORKSHEET'!$C:$C,$A13)/SUMIFS('SCHOOL WORKSHEET'!$N:$N,'SCHOOL WORKSHEET'!$B:$B,TRUE,'SCHOOL WORKSHEET'!$C:$C,$A13))</f>
        <v>0</v>
      </c>
      <c r="L13" s="208">
        <f>IF($C13=0,0,SUMIFS('SCHOOL WORKSHEET'!$AJ:$AJ,'SCHOOL WORKSHEET'!$B:$B,TRUE,'SCHOOL WORKSHEET'!$C:$C,$A13)/SUMIFS('SCHOOL WORKSHEET'!$N:$N,'SCHOOL WORKSHEET'!$B:$B,TRUE,'SCHOOL WORKSHEET'!$C:$C,$A13))</f>
        <v>0</v>
      </c>
      <c r="M13" s="209">
        <f>SUMIFS('SCHOOL WORKSHEET'!$BO:$BO,'SCHOOL WORKSHEET'!$B:$B,TRUE,'SCHOOL WORKSHEET'!$C:$C,$A13)+SUMIFS('SCHOOL WORKSHEET'!$BS:$BS,'SCHOOL WORKSHEET'!$B:$B,TRUE,'SCHOOL WORKSHEET'!$C:$C,$A13)</f>
        <v>0</v>
      </c>
      <c r="N13" s="210">
        <f>SUMIFS('SCHOOL WORKSHEET'!$BP:$BP,'SCHOOL WORKSHEET'!$B:$B,TRUE,'SCHOOL WORKSHEET'!$C:$C,$A13)</f>
        <v>0</v>
      </c>
      <c r="O13" s="210">
        <f>SUMIFS('SCHOOL WORKSHEET'!$BQ:$BQ,'SCHOOL WORKSHEET'!$B:$B,TRUE,'SCHOOL WORKSHEET'!$C:$C,$A13)+SUMIFS('SCHOOL WORKSHEET'!$BT:$BT,'SCHOOL WORKSHEET'!$B:$B,TRUE,'SCHOOL WORKSHEET'!$C:$C,$A13)</f>
        <v>0</v>
      </c>
      <c r="P13" s="210">
        <f>SUMIFS('SCHOOL WORKSHEET'!$BR:$BR,'SCHOOL WORKSHEET'!$B:$B,TRUE,'SCHOOL WORKSHEET'!$C:$C,$A13)</f>
        <v>0</v>
      </c>
      <c r="Q13" s="210">
        <f>SUMIFS('SCHOOL WORKSHEET'!$BU:$BU,'SCHOOL WORKSHEET'!$B:$B,TRUE,'SCHOOL WORKSHEET'!$C:$C,$A13)+SUMIFS('SCHOOL WORKSHEET'!$BS:$BS,'SCHOOL WORKSHEET'!$B:$B,TRUE,'SCHOOL WORKSHEET'!$C:$C,$A13)</f>
        <v>0</v>
      </c>
      <c r="R13" s="167">
        <f t="shared" si="4"/>
        <v>0</v>
      </c>
      <c r="S13" s="211">
        <f>SUMIFS('SCHOOL WORKSHEET'!$BV:$BV,'SCHOOL WORKSHEET'!$B:$B,TRUE,'SCHOOL WORKSHEET'!$C:$C,$A13)</f>
        <v>0</v>
      </c>
      <c r="T13" s="212">
        <f>SUMIFS('SCHOOL WORKSHEET'!$BW:$BW,'SCHOOL WORKSHEET'!$B:$B,TRUE,'SCHOOL WORKSHEET'!$C:$C,$A13)</f>
        <v>0</v>
      </c>
      <c r="U13" s="213">
        <f t="shared" si="5"/>
        <v>0</v>
      </c>
      <c r="V13" s="214">
        <f t="shared" si="6"/>
        <v>0</v>
      </c>
    </row>
    <row r="14" spans="1:22" ht="22.5" customHeight="1" x14ac:dyDescent="0.2">
      <c r="A14" s="200">
        <v>11</v>
      </c>
      <c r="B14" s="201" t="s">
        <v>317</v>
      </c>
      <c r="C14" s="202">
        <f>COUNTIFS('SCHOOL WORKSHEET'!B:B,TRUE,'SCHOOL WORKSHEET'!C:C,A14)</f>
        <v>0</v>
      </c>
      <c r="D14" s="203">
        <f>SUMIFS('SCHOOL WORKSHEET'!$I:$I,'SCHOOL WORKSHEET'!$B:$B,TRUE,'SCHOOL WORKSHEET'!$C:$C,$A14)</f>
        <v>0</v>
      </c>
      <c r="E14" s="98">
        <f>IF(SUMIFS('SCHOOL WORKSHEET'!$F:$F,'SCHOOL WORKSHEET'!$B:$B,TRUE,'SCHOOL WORKSHEET'!$C:$C,$A14)=0,0,
IF(ROUND(SUMIFS('SCHOOL WORKSHEET'!$F:$F,'SCHOOL WORKSHEET'!$B:$B,TRUE,'SCHOOL WORKSHEET'!$C:$C,$A14)/SUMIFS('SCHOOL WORKSHEET'!$I:$I,'SCHOOL WORKSHEET'!$B:$B,TRUE,'SCHOOL WORKSHEET'!$C:$C,$A14),4)&gt;=0.4,
MIN(1,ROUND(SUMIFS('SCHOOL WORKSHEET'!$F:$F,'SCHOOL WORKSHEET'!$B:$B,TRUE,'SCHOOL WORKSHEET'!$C:$C,$A14)/SUMIFS('SCHOOL WORKSHEET'!$I:$I,'SCHOOL WORKSHEET'!$B:$B,TRUE,'SCHOOL WORKSHEET'!$C:$C,$A14)*'FEDERAL RATES (HIDDEN)'!$C$2,4)),
ROUND(SUMIFS('SCHOOL WORKSHEET'!$F:$F,'SCHOOL WORKSHEET'!$B:$B,TRUE,'SCHOOL WORKSHEET'!$C:$C,$A14)/SUMIFS('SCHOOL WORKSHEET'!$I:$I,'SCHOOL WORKSHEET'!$B:$B,TRUE,'SCHOOL WORKSHEET'!$C:$C,$A14),4)))</f>
        <v>0</v>
      </c>
      <c r="F14" s="204"/>
      <c r="G14" s="205">
        <f>IF(SUMIFS('SCHOOL WORKSHEET'!$H:$H,'SCHOOL WORKSHEET'!$B:$B,TRUE,'SCHOOL WORKSHEET'!$C:$C,$A14)=0,0,1-$E14)</f>
        <v>0</v>
      </c>
      <c r="H14" s="206">
        <f>IF($C14=0,0,SUMIFS('SCHOOL WORKSHEET'!$S:$S,'SCHOOL WORKSHEET'!$B:$B,TRUE,'SCHOOL WORKSHEET'!$C:$C,$A14)/SUMIFS('SCHOOL WORKSHEET'!$N:$N,'SCHOOL WORKSHEET'!$B:$B,TRUE,'SCHOOL WORKSHEET'!$C:$C,$A14))</f>
        <v>0</v>
      </c>
      <c r="I14" s="207">
        <f>IF($C14=0,0,SUMIFS('SCHOOL WORKSHEET'!$X:$X,'SCHOOL WORKSHEET'!$B:$B,TRUE,'SCHOOL WORKSHEET'!$C:$C,$A14)/SUMIFS('SCHOOL WORKSHEET'!$N:$N,'SCHOOL WORKSHEET'!$B:$B,TRUE,'SCHOOL WORKSHEET'!$C:$C,$A14))</f>
        <v>0</v>
      </c>
      <c r="J14" s="207">
        <f>IF($C14=0,0,SUMIFS('SCHOOL WORKSHEET'!$AC:$AC,'SCHOOL WORKSHEET'!$B:$B,TRUE,'SCHOOL WORKSHEET'!$C:$C,$A14)/SUMIFS('SCHOOL WORKSHEET'!$N:$N,'SCHOOL WORKSHEET'!$B:$B,TRUE,'SCHOOL WORKSHEET'!$C:$C,$A14))</f>
        <v>0</v>
      </c>
      <c r="K14" s="207">
        <f>IF($C14=0,0,SUMIFS('SCHOOL WORKSHEET'!$AH:$AH,'SCHOOL WORKSHEET'!$B:$B,TRUE,'SCHOOL WORKSHEET'!$C:$C,$A14)/SUMIFS('SCHOOL WORKSHEET'!$N:$N,'SCHOOL WORKSHEET'!$B:$B,TRUE,'SCHOOL WORKSHEET'!$C:$C,$A14))</f>
        <v>0</v>
      </c>
      <c r="L14" s="208">
        <f>IF($C14=0,0,SUMIFS('SCHOOL WORKSHEET'!$AJ:$AJ,'SCHOOL WORKSHEET'!$B:$B,TRUE,'SCHOOL WORKSHEET'!$C:$C,$A14)/SUMIFS('SCHOOL WORKSHEET'!$N:$N,'SCHOOL WORKSHEET'!$B:$B,TRUE,'SCHOOL WORKSHEET'!$C:$C,$A14))</f>
        <v>0</v>
      </c>
      <c r="M14" s="209">
        <f>SUMIFS('SCHOOL WORKSHEET'!$BO:$BO,'SCHOOL WORKSHEET'!$B:$B,TRUE,'SCHOOL WORKSHEET'!$C:$C,$A14)+SUMIFS('SCHOOL WORKSHEET'!$BS:$BS,'SCHOOL WORKSHEET'!$B:$B,TRUE,'SCHOOL WORKSHEET'!$C:$C,$A14)</f>
        <v>0</v>
      </c>
      <c r="N14" s="210">
        <f>SUMIFS('SCHOOL WORKSHEET'!$BP:$BP,'SCHOOL WORKSHEET'!$B:$B,TRUE,'SCHOOL WORKSHEET'!$C:$C,$A14)</f>
        <v>0</v>
      </c>
      <c r="O14" s="210">
        <f>SUMIFS('SCHOOL WORKSHEET'!$BQ:$BQ,'SCHOOL WORKSHEET'!$B:$B,TRUE,'SCHOOL WORKSHEET'!$C:$C,$A14)+SUMIFS('SCHOOL WORKSHEET'!$BT:$BT,'SCHOOL WORKSHEET'!$B:$B,TRUE,'SCHOOL WORKSHEET'!$C:$C,$A14)</f>
        <v>0</v>
      </c>
      <c r="P14" s="210">
        <f>SUMIFS('SCHOOL WORKSHEET'!$BR:$BR,'SCHOOL WORKSHEET'!$B:$B,TRUE,'SCHOOL WORKSHEET'!$C:$C,$A14)</f>
        <v>0</v>
      </c>
      <c r="Q14" s="210">
        <f>SUMIFS('SCHOOL WORKSHEET'!$BU:$BU,'SCHOOL WORKSHEET'!$B:$B,TRUE,'SCHOOL WORKSHEET'!$C:$C,$A14)+SUMIFS('SCHOOL WORKSHEET'!$BS:$BS,'SCHOOL WORKSHEET'!$B:$B,TRUE,'SCHOOL WORKSHEET'!$C:$C,$A14)</f>
        <v>0</v>
      </c>
      <c r="R14" s="167">
        <f t="shared" si="4"/>
        <v>0</v>
      </c>
      <c r="S14" s="211">
        <f>SUMIFS('SCHOOL WORKSHEET'!$BV:$BV,'SCHOOL WORKSHEET'!$B:$B,TRUE,'SCHOOL WORKSHEET'!$C:$C,$A14)</f>
        <v>0</v>
      </c>
      <c r="T14" s="212">
        <f>SUMIFS('SCHOOL WORKSHEET'!$BW:$BW,'SCHOOL WORKSHEET'!$B:$B,TRUE,'SCHOOL WORKSHEET'!$C:$C,$A14)</f>
        <v>0</v>
      </c>
      <c r="U14" s="213">
        <f t="shared" si="5"/>
        <v>0</v>
      </c>
      <c r="V14" s="214">
        <f t="shared" si="6"/>
        <v>0</v>
      </c>
    </row>
    <row r="15" spans="1:22" ht="22.5" customHeight="1" x14ac:dyDescent="0.2">
      <c r="A15" s="200">
        <v>12</v>
      </c>
      <c r="B15" s="201" t="s">
        <v>318</v>
      </c>
      <c r="C15" s="202">
        <f>COUNTIFS('SCHOOL WORKSHEET'!B:B,TRUE,'SCHOOL WORKSHEET'!C:C,A15)</f>
        <v>0</v>
      </c>
      <c r="D15" s="203">
        <f>SUMIFS('SCHOOL WORKSHEET'!$I:$I,'SCHOOL WORKSHEET'!$B:$B,TRUE,'SCHOOL WORKSHEET'!$C:$C,$A15)</f>
        <v>0</v>
      </c>
      <c r="E15" s="98">
        <f>IF(SUMIFS('SCHOOL WORKSHEET'!$F:$F,'SCHOOL WORKSHEET'!$B:$B,TRUE,'SCHOOL WORKSHEET'!$C:$C,$A15)=0,0,
IF(ROUND(SUMIFS('SCHOOL WORKSHEET'!$F:$F,'SCHOOL WORKSHEET'!$B:$B,TRUE,'SCHOOL WORKSHEET'!$C:$C,$A15)/SUMIFS('SCHOOL WORKSHEET'!$I:$I,'SCHOOL WORKSHEET'!$B:$B,TRUE,'SCHOOL WORKSHEET'!$C:$C,$A15),4)&gt;=0.4,
MIN(1,ROUND(SUMIFS('SCHOOL WORKSHEET'!$F:$F,'SCHOOL WORKSHEET'!$B:$B,TRUE,'SCHOOL WORKSHEET'!$C:$C,$A15)/SUMIFS('SCHOOL WORKSHEET'!$I:$I,'SCHOOL WORKSHEET'!$B:$B,TRUE,'SCHOOL WORKSHEET'!$C:$C,$A15)*'FEDERAL RATES (HIDDEN)'!$C$2,4)),
ROUND(SUMIFS('SCHOOL WORKSHEET'!$F:$F,'SCHOOL WORKSHEET'!$B:$B,TRUE,'SCHOOL WORKSHEET'!$C:$C,$A15)/SUMIFS('SCHOOL WORKSHEET'!$I:$I,'SCHOOL WORKSHEET'!$B:$B,TRUE,'SCHOOL WORKSHEET'!$C:$C,$A15),4)))</f>
        <v>0</v>
      </c>
      <c r="F15" s="204"/>
      <c r="G15" s="205">
        <f>IF(SUMIFS('SCHOOL WORKSHEET'!$H:$H,'SCHOOL WORKSHEET'!$B:$B,TRUE,'SCHOOL WORKSHEET'!$C:$C,$A15)=0,0,1-$E15)</f>
        <v>0</v>
      </c>
      <c r="H15" s="206">
        <f>IF($C15=0,0,SUMIFS('SCHOOL WORKSHEET'!$S:$S,'SCHOOL WORKSHEET'!$B:$B,TRUE,'SCHOOL WORKSHEET'!$C:$C,$A15)/SUMIFS('SCHOOL WORKSHEET'!$N:$N,'SCHOOL WORKSHEET'!$B:$B,TRUE,'SCHOOL WORKSHEET'!$C:$C,$A15))</f>
        <v>0</v>
      </c>
      <c r="I15" s="207">
        <f>IF($C15=0,0,SUMIFS('SCHOOL WORKSHEET'!$X:$X,'SCHOOL WORKSHEET'!$B:$B,TRUE,'SCHOOL WORKSHEET'!$C:$C,$A15)/SUMIFS('SCHOOL WORKSHEET'!$N:$N,'SCHOOL WORKSHEET'!$B:$B,TRUE,'SCHOOL WORKSHEET'!$C:$C,$A15))</f>
        <v>0</v>
      </c>
      <c r="J15" s="207">
        <f>IF($C15=0,0,SUMIFS('SCHOOL WORKSHEET'!$AC:$AC,'SCHOOL WORKSHEET'!$B:$B,TRUE,'SCHOOL WORKSHEET'!$C:$C,$A15)/SUMIFS('SCHOOL WORKSHEET'!$N:$N,'SCHOOL WORKSHEET'!$B:$B,TRUE,'SCHOOL WORKSHEET'!$C:$C,$A15))</f>
        <v>0</v>
      </c>
      <c r="K15" s="207">
        <f>IF($C15=0,0,SUMIFS('SCHOOL WORKSHEET'!$AH:$AH,'SCHOOL WORKSHEET'!$B:$B,TRUE,'SCHOOL WORKSHEET'!$C:$C,$A15)/SUMIFS('SCHOOL WORKSHEET'!$N:$N,'SCHOOL WORKSHEET'!$B:$B,TRUE,'SCHOOL WORKSHEET'!$C:$C,$A15))</f>
        <v>0</v>
      </c>
      <c r="L15" s="208">
        <f>IF($C15=0,0,SUMIFS('SCHOOL WORKSHEET'!$AJ:$AJ,'SCHOOL WORKSHEET'!$B:$B,TRUE,'SCHOOL WORKSHEET'!$C:$C,$A15)/SUMIFS('SCHOOL WORKSHEET'!$N:$N,'SCHOOL WORKSHEET'!$B:$B,TRUE,'SCHOOL WORKSHEET'!$C:$C,$A15))</f>
        <v>0</v>
      </c>
      <c r="M15" s="209">
        <f>SUMIFS('SCHOOL WORKSHEET'!$BO:$BO,'SCHOOL WORKSHEET'!$B:$B,TRUE,'SCHOOL WORKSHEET'!$C:$C,$A15)+SUMIFS('SCHOOL WORKSHEET'!$BS:$BS,'SCHOOL WORKSHEET'!$B:$B,TRUE,'SCHOOL WORKSHEET'!$C:$C,$A15)</f>
        <v>0</v>
      </c>
      <c r="N15" s="210">
        <f>SUMIFS('SCHOOL WORKSHEET'!$BP:$BP,'SCHOOL WORKSHEET'!$B:$B,TRUE,'SCHOOL WORKSHEET'!$C:$C,$A15)</f>
        <v>0</v>
      </c>
      <c r="O15" s="210">
        <f>SUMIFS('SCHOOL WORKSHEET'!$BQ:$BQ,'SCHOOL WORKSHEET'!$B:$B,TRUE,'SCHOOL WORKSHEET'!$C:$C,$A15)+SUMIFS('SCHOOL WORKSHEET'!$BT:$BT,'SCHOOL WORKSHEET'!$B:$B,TRUE,'SCHOOL WORKSHEET'!$C:$C,$A15)</f>
        <v>0</v>
      </c>
      <c r="P15" s="210">
        <f>SUMIFS('SCHOOL WORKSHEET'!$BR:$BR,'SCHOOL WORKSHEET'!$B:$B,TRUE,'SCHOOL WORKSHEET'!$C:$C,$A15)</f>
        <v>0</v>
      </c>
      <c r="Q15" s="210">
        <f>SUMIFS('SCHOOL WORKSHEET'!$BU:$BU,'SCHOOL WORKSHEET'!$B:$B,TRUE,'SCHOOL WORKSHEET'!$C:$C,$A15)+SUMIFS('SCHOOL WORKSHEET'!$BS:$BS,'SCHOOL WORKSHEET'!$B:$B,TRUE,'SCHOOL WORKSHEET'!$C:$C,$A15)</f>
        <v>0</v>
      </c>
      <c r="R15" s="167">
        <f t="shared" si="4"/>
        <v>0</v>
      </c>
      <c r="S15" s="211">
        <f>SUMIFS('SCHOOL WORKSHEET'!$BV:$BV,'SCHOOL WORKSHEET'!$B:$B,TRUE,'SCHOOL WORKSHEET'!$C:$C,$A15)</f>
        <v>0</v>
      </c>
      <c r="T15" s="212">
        <f>SUMIFS('SCHOOL WORKSHEET'!$BW:$BW,'SCHOOL WORKSHEET'!$B:$B,TRUE,'SCHOOL WORKSHEET'!$C:$C,$A15)</f>
        <v>0</v>
      </c>
      <c r="U15" s="213">
        <f t="shared" si="5"/>
        <v>0</v>
      </c>
      <c r="V15" s="214">
        <f t="shared" si="6"/>
        <v>0</v>
      </c>
    </row>
    <row r="16" spans="1:22" ht="22.5" customHeight="1" x14ac:dyDescent="0.2">
      <c r="A16" s="200">
        <v>13</v>
      </c>
      <c r="B16" s="201" t="s">
        <v>319</v>
      </c>
      <c r="C16" s="202">
        <f>COUNTIFS('SCHOOL WORKSHEET'!B:B,TRUE,'SCHOOL WORKSHEET'!C:C,A16)</f>
        <v>0</v>
      </c>
      <c r="D16" s="203">
        <f>SUMIFS('SCHOOL WORKSHEET'!$I:$I,'SCHOOL WORKSHEET'!$B:$B,TRUE,'SCHOOL WORKSHEET'!$C:$C,$A16)</f>
        <v>0</v>
      </c>
      <c r="E16" s="98">
        <f>IF(SUMIFS('SCHOOL WORKSHEET'!$F:$F,'SCHOOL WORKSHEET'!$B:$B,TRUE,'SCHOOL WORKSHEET'!$C:$C,$A16)=0,0,
IF(ROUND(SUMIFS('SCHOOL WORKSHEET'!$F:$F,'SCHOOL WORKSHEET'!$B:$B,TRUE,'SCHOOL WORKSHEET'!$C:$C,$A16)/SUMIFS('SCHOOL WORKSHEET'!$I:$I,'SCHOOL WORKSHEET'!$B:$B,TRUE,'SCHOOL WORKSHEET'!$C:$C,$A16),4)&gt;=0.4,
MIN(1,ROUND(SUMIFS('SCHOOL WORKSHEET'!$F:$F,'SCHOOL WORKSHEET'!$B:$B,TRUE,'SCHOOL WORKSHEET'!$C:$C,$A16)/SUMIFS('SCHOOL WORKSHEET'!$I:$I,'SCHOOL WORKSHEET'!$B:$B,TRUE,'SCHOOL WORKSHEET'!$C:$C,$A16)*'FEDERAL RATES (HIDDEN)'!$C$2,4)),
ROUND(SUMIFS('SCHOOL WORKSHEET'!$F:$F,'SCHOOL WORKSHEET'!$B:$B,TRUE,'SCHOOL WORKSHEET'!$C:$C,$A16)/SUMIFS('SCHOOL WORKSHEET'!$I:$I,'SCHOOL WORKSHEET'!$B:$B,TRUE,'SCHOOL WORKSHEET'!$C:$C,$A16),4)))</f>
        <v>0</v>
      </c>
      <c r="F16" s="204"/>
      <c r="G16" s="205">
        <f>IF(SUMIFS('SCHOOL WORKSHEET'!$H:$H,'SCHOOL WORKSHEET'!$B:$B,TRUE,'SCHOOL WORKSHEET'!$C:$C,$A16)=0,0,1-$E16)</f>
        <v>0</v>
      </c>
      <c r="H16" s="206">
        <f>IF($C16=0,0,SUMIFS('SCHOOL WORKSHEET'!$S:$S,'SCHOOL WORKSHEET'!$B:$B,TRUE,'SCHOOL WORKSHEET'!$C:$C,$A16)/SUMIFS('SCHOOL WORKSHEET'!$N:$N,'SCHOOL WORKSHEET'!$B:$B,TRUE,'SCHOOL WORKSHEET'!$C:$C,$A16))</f>
        <v>0</v>
      </c>
      <c r="I16" s="207">
        <f>IF($C16=0,0,SUMIFS('SCHOOL WORKSHEET'!$X:$X,'SCHOOL WORKSHEET'!$B:$B,TRUE,'SCHOOL WORKSHEET'!$C:$C,$A16)/SUMIFS('SCHOOL WORKSHEET'!$N:$N,'SCHOOL WORKSHEET'!$B:$B,TRUE,'SCHOOL WORKSHEET'!$C:$C,$A16))</f>
        <v>0</v>
      </c>
      <c r="J16" s="207">
        <f>IF($C16=0,0,SUMIFS('SCHOOL WORKSHEET'!$AC:$AC,'SCHOOL WORKSHEET'!$B:$B,TRUE,'SCHOOL WORKSHEET'!$C:$C,$A16)/SUMIFS('SCHOOL WORKSHEET'!$N:$N,'SCHOOL WORKSHEET'!$B:$B,TRUE,'SCHOOL WORKSHEET'!$C:$C,$A16))</f>
        <v>0</v>
      </c>
      <c r="K16" s="207">
        <f>IF($C16=0,0,SUMIFS('SCHOOL WORKSHEET'!$AH:$AH,'SCHOOL WORKSHEET'!$B:$B,TRUE,'SCHOOL WORKSHEET'!$C:$C,$A16)/SUMIFS('SCHOOL WORKSHEET'!$N:$N,'SCHOOL WORKSHEET'!$B:$B,TRUE,'SCHOOL WORKSHEET'!$C:$C,$A16))</f>
        <v>0</v>
      </c>
      <c r="L16" s="208">
        <f>IF($C16=0,0,SUMIFS('SCHOOL WORKSHEET'!$AJ:$AJ,'SCHOOL WORKSHEET'!$B:$B,TRUE,'SCHOOL WORKSHEET'!$C:$C,$A16)/SUMIFS('SCHOOL WORKSHEET'!$N:$N,'SCHOOL WORKSHEET'!$B:$B,TRUE,'SCHOOL WORKSHEET'!$C:$C,$A16))</f>
        <v>0</v>
      </c>
      <c r="M16" s="209">
        <f>SUMIFS('SCHOOL WORKSHEET'!$BO:$BO,'SCHOOL WORKSHEET'!$B:$B,TRUE,'SCHOOL WORKSHEET'!$C:$C,$A16)+SUMIFS('SCHOOL WORKSHEET'!$BS:$BS,'SCHOOL WORKSHEET'!$B:$B,TRUE,'SCHOOL WORKSHEET'!$C:$C,$A16)</f>
        <v>0</v>
      </c>
      <c r="N16" s="210">
        <f>SUMIFS('SCHOOL WORKSHEET'!$BP:$BP,'SCHOOL WORKSHEET'!$B:$B,TRUE,'SCHOOL WORKSHEET'!$C:$C,$A16)</f>
        <v>0</v>
      </c>
      <c r="O16" s="210">
        <f>SUMIFS('SCHOOL WORKSHEET'!$BQ:$BQ,'SCHOOL WORKSHEET'!$B:$B,TRUE,'SCHOOL WORKSHEET'!$C:$C,$A16)+SUMIFS('SCHOOL WORKSHEET'!$BT:$BT,'SCHOOL WORKSHEET'!$B:$B,TRUE,'SCHOOL WORKSHEET'!$C:$C,$A16)</f>
        <v>0</v>
      </c>
      <c r="P16" s="210">
        <f>SUMIFS('SCHOOL WORKSHEET'!$BR:$BR,'SCHOOL WORKSHEET'!$B:$B,TRUE,'SCHOOL WORKSHEET'!$C:$C,$A16)</f>
        <v>0</v>
      </c>
      <c r="Q16" s="210">
        <f>SUMIFS('SCHOOL WORKSHEET'!$BU:$BU,'SCHOOL WORKSHEET'!$B:$B,TRUE,'SCHOOL WORKSHEET'!$C:$C,$A16)+SUMIFS('SCHOOL WORKSHEET'!$BS:$BS,'SCHOOL WORKSHEET'!$B:$B,TRUE,'SCHOOL WORKSHEET'!$C:$C,$A16)</f>
        <v>0</v>
      </c>
      <c r="R16" s="167">
        <f t="shared" si="4"/>
        <v>0</v>
      </c>
      <c r="S16" s="211">
        <f>SUMIFS('SCHOOL WORKSHEET'!$BV:$BV,'SCHOOL WORKSHEET'!$B:$B,TRUE,'SCHOOL WORKSHEET'!$C:$C,$A16)</f>
        <v>0</v>
      </c>
      <c r="T16" s="212">
        <f>SUMIFS('SCHOOL WORKSHEET'!$BW:$BW,'SCHOOL WORKSHEET'!$B:$B,TRUE,'SCHOOL WORKSHEET'!$C:$C,$A16)</f>
        <v>0</v>
      </c>
      <c r="U16" s="213">
        <f t="shared" si="5"/>
        <v>0</v>
      </c>
      <c r="V16" s="214">
        <f t="shared" si="6"/>
        <v>0</v>
      </c>
    </row>
    <row r="17" spans="1:22" ht="22.5" customHeight="1" x14ac:dyDescent="0.2">
      <c r="A17" s="200">
        <v>14</v>
      </c>
      <c r="B17" s="201" t="s">
        <v>320</v>
      </c>
      <c r="C17" s="202">
        <f>COUNTIFS('SCHOOL WORKSHEET'!B:B,TRUE,'SCHOOL WORKSHEET'!C:C,A17)</f>
        <v>0</v>
      </c>
      <c r="D17" s="203">
        <f>SUMIFS('SCHOOL WORKSHEET'!$I:$I,'SCHOOL WORKSHEET'!$B:$B,TRUE,'SCHOOL WORKSHEET'!$C:$C,$A17)</f>
        <v>0</v>
      </c>
      <c r="E17" s="98">
        <f>IF(SUMIFS('SCHOOL WORKSHEET'!$F:$F,'SCHOOL WORKSHEET'!$B:$B,TRUE,'SCHOOL WORKSHEET'!$C:$C,$A17)=0,0,
IF(ROUND(SUMIFS('SCHOOL WORKSHEET'!$F:$F,'SCHOOL WORKSHEET'!$B:$B,TRUE,'SCHOOL WORKSHEET'!$C:$C,$A17)/SUMIFS('SCHOOL WORKSHEET'!$I:$I,'SCHOOL WORKSHEET'!$B:$B,TRUE,'SCHOOL WORKSHEET'!$C:$C,$A17),4)&gt;=0.4,
MIN(1,ROUND(SUMIFS('SCHOOL WORKSHEET'!$F:$F,'SCHOOL WORKSHEET'!$B:$B,TRUE,'SCHOOL WORKSHEET'!$C:$C,$A17)/SUMIFS('SCHOOL WORKSHEET'!$I:$I,'SCHOOL WORKSHEET'!$B:$B,TRUE,'SCHOOL WORKSHEET'!$C:$C,$A17)*'FEDERAL RATES (HIDDEN)'!$C$2,4)),
ROUND(SUMIFS('SCHOOL WORKSHEET'!$F:$F,'SCHOOL WORKSHEET'!$B:$B,TRUE,'SCHOOL WORKSHEET'!$C:$C,$A17)/SUMIFS('SCHOOL WORKSHEET'!$I:$I,'SCHOOL WORKSHEET'!$B:$B,TRUE,'SCHOOL WORKSHEET'!$C:$C,$A17),4)))</f>
        <v>0</v>
      </c>
      <c r="F17" s="204"/>
      <c r="G17" s="205">
        <f>IF(SUMIFS('SCHOOL WORKSHEET'!$H:$H,'SCHOOL WORKSHEET'!$B:$B,TRUE,'SCHOOL WORKSHEET'!$C:$C,$A17)=0,0,1-$E17)</f>
        <v>0</v>
      </c>
      <c r="H17" s="206">
        <f>IF($C17=0,0,SUMIFS('SCHOOL WORKSHEET'!$S:$S,'SCHOOL WORKSHEET'!$B:$B,TRUE,'SCHOOL WORKSHEET'!$C:$C,$A17)/SUMIFS('SCHOOL WORKSHEET'!$N:$N,'SCHOOL WORKSHEET'!$B:$B,TRUE,'SCHOOL WORKSHEET'!$C:$C,$A17))</f>
        <v>0</v>
      </c>
      <c r="I17" s="207">
        <f>IF($C17=0,0,SUMIFS('SCHOOL WORKSHEET'!$X:$X,'SCHOOL WORKSHEET'!$B:$B,TRUE,'SCHOOL WORKSHEET'!$C:$C,$A17)/SUMIFS('SCHOOL WORKSHEET'!$N:$N,'SCHOOL WORKSHEET'!$B:$B,TRUE,'SCHOOL WORKSHEET'!$C:$C,$A17))</f>
        <v>0</v>
      </c>
      <c r="J17" s="207">
        <f>IF($C17=0,0,SUMIFS('SCHOOL WORKSHEET'!$AC:$AC,'SCHOOL WORKSHEET'!$B:$B,TRUE,'SCHOOL WORKSHEET'!$C:$C,$A17)/SUMIFS('SCHOOL WORKSHEET'!$N:$N,'SCHOOL WORKSHEET'!$B:$B,TRUE,'SCHOOL WORKSHEET'!$C:$C,$A17))</f>
        <v>0</v>
      </c>
      <c r="K17" s="207">
        <f>IF($C17=0,0,SUMIFS('SCHOOL WORKSHEET'!$AH:$AH,'SCHOOL WORKSHEET'!$B:$B,TRUE,'SCHOOL WORKSHEET'!$C:$C,$A17)/SUMIFS('SCHOOL WORKSHEET'!$N:$N,'SCHOOL WORKSHEET'!$B:$B,TRUE,'SCHOOL WORKSHEET'!$C:$C,$A17))</f>
        <v>0</v>
      </c>
      <c r="L17" s="208">
        <f>IF($C17=0,0,SUMIFS('SCHOOL WORKSHEET'!$AJ:$AJ,'SCHOOL WORKSHEET'!$B:$B,TRUE,'SCHOOL WORKSHEET'!$C:$C,$A17)/SUMIFS('SCHOOL WORKSHEET'!$N:$N,'SCHOOL WORKSHEET'!$B:$B,TRUE,'SCHOOL WORKSHEET'!$C:$C,$A17))</f>
        <v>0</v>
      </c>
      <c r="M17" s="209">
        <f>SUMIFS('SCHOOL WORKSHEET'!$BO:$BO,'SCHOOL WORKSHEET'!$B:$B,TRUE,'SCHOOL WORKSHEET'!$C:$C,$A17)+SUMIFS('SCHOOL WORKSHEET'!$BS:$BS,'SCHOOL WORKSHEET'!$B:$B,TRUE,'SCHOOL WORKSHEET'!$C:$C,$A17)</f>
        <v>0</v>
      </c>
      <c r="N17" s="210">
        <f>SUMIFS('SCHOOL WORKSHEET'!$BP:$BP,'SCHOOL WORKSHEET'!$B:$B,TRUE,'SCHOOL WORKSHEET'!$C:$C,$A17)</f>
        <v>0</v>
      </c>
      <c r="O17" s="210">
        <f>SUMIFS('SCHOOL WORKSHEET'!$BQ:$BQ,'SCHOOL WORKSHEET'!$B:$B,TRUE,'SCHOOL WORKSHEET'!$C:$C,$A17)+SUMIFS('SCHOOL WORKSHEET'!$BT:$BT,'SCHOOL WORKSHEET'!$B:$B,TRUE,'SCHOOL WORKSHEET'!$C:$C,$A17)</f>
        <v>0</v>
      </c>
      <c r="P17" s="210">
        <f>SUMIFS('SCHOOL WORKSHEET'!$BR:$BR,'SCHOOL WORKSHEET'!$B:$B,TRUE,'SCHOOL WORKSHEET'!$C:$C,$A17)</f>
        <v>0</v>
      </c>
      <c r="Q17" s="210">
        <f>SUMIFS('SCHOOL WORKSHEET'!$BU:$BU,'SCHOOL WORKSHEET'!$B:$B,TRUE,'SCHOOL WORKSHEET'!$C:$C,$A17)+SUMIFS('SCHOOL WORKSHEET'!$BS:$BS,'SCHOOL WORKSHEET'!$B:$B,TRUE,'SCHOOL WORKSHEET'!$C:$C,$A17)</f>
        <v>0</v>
      </c>
      <c r="R17" s="167">
        <f t="shared" si="4"/>
        <v>0</v>
      </c>
      <c r="S17" s="211">
        <f>SUMIFS('SCHOOL WORKSHEET'!$BV:$BV,'SCHOOL WORKSHEET'!$B:$B,TRUE,'SCHOOL WORKSHEET'!$C:$C,$A17)</f>
        <v>0</v>
      </c>
      <c r="T17" s="212">
        <f>SUMIFS('SCHOOL WORKSHEET'!$BW:$BW,'SCHOOL WORKSHEET'!$B:$B,TRUE,'SCHOOL WORKSHEET'!$C:$C,$A17)</f>
        <v>0</v>
      </c>
      <c r="U17" s="213">
        <f t="shared" si="5"/>
        <v>0</v>
      </c>
      <c r="V17" s="214">
        <f t="shared" si="6"/>
        <v>0</v>
      </c>
    </row>
    <row r="18" spans="1:22" ht="22.5" customHeight="1" x14ac:dyDescent="0.2">
      <c r="A18" s="200">
        <v>15</v>
      </c>
      <c r="B18" s="201" t="s">
        <v>321</v>
      </c>
      <c r="C18" s="202">
        <f>COUNTIFS('SCHOOL WORKSHEET'!B:B,TRUE,'SCHOOL WORKSHEET'!C:C,A18)</f>
        <v>0</v>
      </c>
      <c r="D18" s="203">
        <f>SUMIFS('SCHOOL WORKSHEET'!$I:$I,'SCHOOL WORKSHEET'!$B:$B,TRUE,'SCHOOL WORKSHEET'!$C:$C,$A18)</f>
        <v>0</v>
      </c>
      <c r="E18" s="98">
        <f>IF(SUMIFS('SCHOOL WORKSHEET'!$F:$F,'SCHOOL WORKSHEET'!$B:$B,TRUE,'SCHOOL WORKSHEET'!$C:$C,$A18)=0,0,
IF(ROUND(SUMIFS('SCHOOL WORKSHEET'!$F:$F,'SCHOOL WORKSHEET'!$B:$B,TRUE,'SCHOOL WORKSHEET'!$C:$C,$A18)/SUMIFS('SCHOOL WORKSHEET'!$I:$I,'SCHOOL WORKSHEET'!$B:$B,TRUE,'SCHOOL WORKSHEET'!$C:$C,$A18),4)&gt;=0.4,
MIN(1,ROUND(SUMIFS('SCHOOL WORKSHEET'!$F:$F,'SCHOOL WORKSHEET'!$B:$B,TRUE,'SCHOOL WORKSHEET'!$C:$C,$A18)/SUMIFS('SCHOOL WORKSHEET'!$I:$I,'SCHOOL WORKSHEET'!$B:$B,TRUE,'SCHOOL WORKSHEET'!$C:$C,$A18)*'FEDERAL RATES (HIDDEN)'!$C$2,4)),
ROUND(SUMIFS('SCHOOL WORKSHEET'!$F:$F,'SCHOOL WORKSHEET'!$B:$B,TRUE,'SCHOOL WORKSHEET'!$C:$C,$A18)/SUMIFS('SCHOOL WORKSHEET'!$I:$I,'SCHOOL WORKSHEET'!$B:$B,TRUE,'SCHOOL WORKSHEET'!$C:$C,$A18),4)))</f>
        <v>0</v>
      </c>
      <c r="F18" s="204"/>
      <c r="G18" s="205">
        <f>IF(SUMIFS('SCHOOL WORKSHEET'!$H:$H,'SCHOOL WORKSHEET'!$B:$B,TRUE,'SCHOOL WORKSHEET'!$C:$C,$A18)=0,0,1-$E18)</f>
        <v>0</v>
      </c>
      <c r="H18" s="206">
        <f>IF($C18=0,0,SUMIFS('SCHOOL WORKSHEET'!$S:$S,'SCHOOL WORKSHEET'!$B:$B,TRUE,'SCHOOL WORKSHEET'!$C:$C,$A18)/SUMIFS('SCHOOL WORKSHEET'!$N:$N,'SCHOOL WORKSHEET'!$B:$B,TRUE,'SCHOOL WORKSHEET'!$C:$C,$A18))</f>
        <v>0</v>
      </c>
      <c r="I18" s="207">
        <f>IF($C18=0,0,SUMIFS('SCHOOL WORKSHEET'!$X:$X,'SCHOOL WORKSHEET'!$B:$B,TRUE,'SCHOOL WORKSHEET'!$C:$C,$A18)/SUMIFS('SCHOOL WORKSHEET'!$N:$N,'SCHOOL WORKSHEET'!$B:$B,TRUE,'SCHOOL WORKSHEET'!$C:$C,$A18))</f>
        <v>0</v>
      </c>
      <c r="J18" s="207">
        <f>IF($C18=0,0,SUMIFS('SCHOOL WORKSHEET'!$AC:$AC,'SCHOOL WORKSHEET'!$B:$B,TRUE,'SCHOOL WORKSHEET'!$C:$C,$A18)/SUMIFS('SCHOOL WORKSHEET'!$N:$N,'SCHOOL WORKSHEET'!$B:$B,TRUE,'SCHOOL WORKSHEET'!$C:$C,$A18))</f>
        <v>0</v>
      </c>
      <c r="K18" s="207">
        <f>IF($C18=0,0,SUMIFS('SCHOOL WORKSHEET'!$AH:$AH,'SCHOOL WORKSHEET'!$B:$B,TRUE,'SCHOOL WORKSHEET'!$C:$C,$A18)/SUMIFS('SCHOOL WORKSHEET'!$N:$N,'SCHOOL WORKSHEET'!$B:$B,TRUE,'SCHOOL WORKSHEET'!$C:$C,$A18))</f>
        <v>0</v>
      </c>
      <c r="L18" s="208">
        <f>IF($C18=0,0,SUMIFS('SCHOOL WORKSHEET'!$AJ:$AJ,'SCHOOL WORKSHEET'!$B:$B,TRUE,'SCHOOL WORKSHEET'!$C:$C,$A18)/SUMIFS('SCHOOL WORKSHEET'!$N:$N,'SCHOOL WORKSHEET'!$B:$B,TRUE,'SCHOOL WORKSHEET'!$C:$C,$A18))</f>
        <v>0</v>
      </c>
      <c r="M18" s="209">
        <f>SUMIFS('SCHOOL WORKSHEET'!$BO:$BO,'SCHOOL WORKSHEET'!$B:$B,TRUE,'SCHOOL WORKSHEET'!$C:$C,$A18)+SUMIFS('SCHOOL WORKSHEET'!$BS:$BS,'SCHOOL WORKSHEET'!$B:$B,TRUE,'SCHOOL WORKSHEET'!$C:$C,$A18)</f>
        <v>0</v>
      </c>
      <c r="N18" s="210">
        <f>SUMIFS('SCHOOL WORKSHEET'!$BP:$BP,'SCHOOL WORKSHEET'!$B:$B,TRUE,'SCHOOL WORKSHEET'!$C:$C,$A18)</f>
        <v>0</v>
      </c>
      <c r="O18" s="210">
        <f>SUMIFS('SCHOOL WORKSHEET'!$BQ:$BQ,'SCHOOL WORKSHEET'!$B:$B,TRUE,'SCHOOL WORKSHEET'!$C:$C,$A18)+SUMIFS('SCHOOL WORKSHEET'!$BT:$BT,'SCHOOL WORKSHEET'!$B:$B,TRUE,'SCHOOL WORKSHEET'!$C:$C,$A18)</f>
        <v>0</v>
      </c>
      <c r="P18" s="210">
        <f>SUMIFS('SCHOOL WORKSHEET'!$BR:$BR,'SCHOOL WORKSHEET'!$B:$B,TRUE,'SCHOOL WORKSHEET'!$C:$C,$A18)</f>
        <v>0</v>
      </c>
      <c r="Q18" s="210">
        <f>SUMIFS('SCHOOL WORKSHEET'!$BU:$BU,'SCHOOL WORKSHEET'!$B:$B,TRUE,'SCHOOL WORKSHEET'!$C:$C,$A18)+SUMIFS('SCHOOL WORKSHEET'!$BS:$BS,'SCHOOL WORKSHEET'!$B:$B,TRUE,'SCHOOL WORKSHEET'!$C:$C,$A18)</f>
        <v>0</v>
      </c>
      <c r="R18" s="167">
        <f t="shared" si="4"/>
        <v>0</v>
      </c>
      <c r="S18" s="211">
        <f>SUMIFS('SCHOOL WORKSHEET'!$BV:$BV,'SCHOOL WORKSHEET'!$B:$B,TRUE,'SCHOOL WORKSHEET'!$C:$C,$A18)</f>
        <v>0</v>
      </c>
      <c r="T18" s="212">
        <f>SUMIFS('SCHOOL WORKSHEET'!$BW:$BW,'SCHOOL WORKSHEET'!$B:$B,TRUE,'SCHOOL WORKSHEET'!$C:$C,$A18)</f>
        <v>0</v>
      </c>
      <c r="U18" s="213">
        <f t="shared" si="5"/>
        <v>0</v>
      </c>
      <c r="V18" s="214">
        <f t="shared" si="6"/>
        <v>0</v>
      </c>
    </row>
    <row r="19" spans="1:22" ht="22.5" customHeight="1" x14ac:dyDescent="0.2">
      <c r="A19" s="200">
        <v>16</v>
      </c>
      <c r="B19" s="201" t="s">
        <v>322</v>
      </c>
      <c r="C19" s="202">
        <f>COUNTIFS('SCHOOL WORKSHEET'!B:B,TRUE,'SCHOOL WORKSHEET'!C:C,A19)</f>
        <v>0</v>
      </c>
      <c r="D19" s="203">
        <f>SUMIFS('SCHOOL WORKSHEET'!$I:$I,'SCHOOL WORKSHEET'!$B:$B,TRUE,'SCHOOL WORKSHEET'!$C:$C,$A19)</f>
        <v>0</v>
      </c>
      <c r="E19" s="98">
        <f>IF(SUMIFS('SCHOOL WORKSHEET'!$F:$F,'SCHOOL WORKSHEET'!$B:$B,TRUE,'SCHOOL WORKSHEET'!$C:$C,$A19)=0,0,
IF(ROUND(SUMIFS('SCHOOL WORKSHEET'!$F:$F,'SCHOOL WORKSHEET'!$B:$B,TRUE,'SCHOOL WORKSHEET'!$C:$C,$A19)/SUMIFS('SCHOOL WORKSHEET'!$I:$I,'SCHOOL WORKSHEET'!$B:$B,TRUE,'SCHOOL WORKSHEET'!$C:$C,$A19),4)&gt;=0.4,
MIN(1,ROUND(SUMIFS('SCHOOL WORKSHEET'!$F:$F,'SCHOOL WORKSHEET'!$B:$B,TRUE,'SCHOOL WORKSHEET'!$C:$C,$A19)/SUMIFS('SCHOOL WORKSHEET'!$I:$I,'SCHOOL WORKSHEET'!$B:$B,TRUE,'SCHOOL WORKSHEET'!$C:$C,$A19)*'FEDERAL RATES (HIDDEN)'!$C$2,4)),
ROUND(SUMIFS('SCHOOL WORKSHEET'!$F:$F,'SCHOOL WORKSHEET'!$B:$B,TRUE,'SCHOOL WORKSHEET'!$C:$C,$A19)/SUMIFS('SCHOOL WORKSHEET'!$I:$I,'SCHOOL WORKSHEET'!$B:$B,TRUE,'SCHOOL WORKSHEET'!$C:$C,$A19),4)))</f>
        <v>0</v>
      </c>
      <c r="F19" s="204"/>
      <c r="G19" s="205">
        <f>IF(SUMIFS('SCHOOL WORKSHEET'!$H:$H,'SCHOOL WORKSHEET'!$B:$B,TRUE,'SCHOOL WORKSHEET'!$C:$C,$A19)=0,0,1-$E19)</f>
        <v>0</v>
      </c>
      <c r="H19" s="206">
        <f>IF($C19=0,0,SUMIFS('SCHOOL WORKSHEET'!$S:$S,'SCHOOL WORKSHEET'!$B:$B,TRUE,'SCHOOL WORKSHEET'!$C:$C,$A19)/SUMIFS('SCHOOL WORKSHEET'!$N:$N,'SCHOOL WORKSHEET'!$B:$B,TRUE,'SCHOOL WORKSHEET'!$C:$C,$A19))</f>
        <v>0</v>
      </c>
      <c r="I19" s="207">
        <f>IF($C19=0,0,SUMIFS('SCHOOL WORKSHEET'!$X:$X,'SCHOOL WORKSHEET'!$B:$B,TRUE,'SCHOOL WORKSHEET'!$C:$C,$A19)/SUMIFS('SCHOOL WORKSHEET'!$N:$N,'SCHOOL WORKSHEET'!$B:$B,TRUE,'SCHOOL WORKSHEET'!$C:$C,$A19))</f>
        <v>0</v>
      </c>
      <c r="J19" s="207">
        <f>IF($C19=0,0,SUMIFS('SCHOOL WORKSHEET'!$AC:$AC,'SCHOOL WORKSHEET'!$B:$B,TRUE,'SCHOOL WORKSHEET'!$C:$C,$A19)/SUMIFS('SCHOOL WORKSHEET'!$N:$N,'SCHOOL WORKSHEET'!$B:$B,TRUE,'SCHOOL WORKSHEET'!$C:$C,$A19))</f>
        <v>0</v>
      </c>
      <c r="K19" s="207">
        <f>IF($C19=0,0,SUMIFS('SCHOOL WORKSHEET'!$AH:$AH,'SCHOOL WORKSHEET'!$B:$B,TRUE,'SCHOOL WORKSHEET'!$C:$C,$A19)/SUMIFS('SCHOOL WORKSHEET'!$N:$N,'SCHOOL WORKSHEET'!$B:$B,TRUE,'SCHOOL WORKSHEET'!$C:$C,$A19))</f>
        <v>0</v>
      </c>
      <c r="L19" s="208">
        <f>IF($C19=0,0,SUMIFS('SCHOOL WORKSHEET'!$AJ:$AJ,'SCHOOL WORKSHEET'!$B:$B,TRUE,'SCHOOL WORKSHEET'!$C:$C,$A19)/SUMIFS('SCHOOL WORKSHEET'!$N:$N,'SCHOOL WORKSHEET'!$B:$B,TRUE,'SCHOOL WORKSHEET'!$C:$C,$A19))</f>
        <v>0</v>
      </c>
      <c r="M19" s="209">
        <f>SUMIFS('SCHOOL WORKSHEET'!$BO:$BO,'SCHOOL WORKSHEET'!$B:$B,TRUE,'SCHOOL WORKSHEET'!$C:$C,$A19)+SUMIFS('SCHOOL WORKSHEET'!$BS:$BS,'SCHOOL WORKSHEET'!$B:$B,TRUE,'SCHOOL WORKSHEET'!$C:$C,$A19)</f>
        <v>0</v>
      </c>
      <c r="N19" s="210">
        <f>SUMIFS('SCHOOL WORKSHEET'!$BP:$BP,'SCHOOL WORKSHEET'!$B:$B,TRUE,'SCHOOL WORKSHEET'!$C:$C,$A19)</f>
        <v>0</v>
      </c>
      <c r="O19" s="210">
        <f>SUMIFS('SCHOOL WORKSHEET'!$BQ:$BQ,'SCHOOL WORKSHEET'!$B:$B,TRUE,'SCHOOL WORKSHEET'!$C:$C,$A19)+SUMIFS('SCHOOL WORKSHEET'!$BT:$BT,'SCHOOL WORKSHEET'!$B:$B,TRUE,'SCHOOL WORKSHEET'!$C:$C,$A19)</f>
        <v>0</v>
      </c>
      <c r="P19" s="210">
        <f>SUMIFS('SCHOOL WORKSHEET'!$BR:$BR,'SCHOOL WORKSHEET'!$B:$B,TRUE,'SCHOOL WORKSHEET'!$C:$C,$A19)</f>
        <v>0</v>
      </c>
      <c r="Q19" s="210">
        <f>SUMIFS('SCHOOL WORKSHEET'!$BU:$BU,'SCHOOL WORKSHEET'!$B:$B,TRUE,'SCHOOL WORKSHEET'!$C:$C,$A19)+SUMIFS('SCHOOL WORKSHEET'!$BS:$BS,'SCHOOL WORKSHEET'!$B:$B,TRUE,'SCHOOL WORKSHEET'!$C:$C,$A19)</f>
        <v>0</v>
      </c>
      <c r="R19" s="167">
        <f t="shared" si="4"/>
        <v>0</v>
      </c>
      <c r="S19" s="211">
        <f>SUMIFS('SCHOOL WORKSHEET'!$BV:$BV,'SCHOOL WORKSHEET'!$B:$B,TRUE,'SCHOOL WORKSHEET'!$C:$C,$A19)</f>
        <v>0</v>
      </c>
      <c r="T19" s="212">
        <f>SUMIFS('SCHOOL WORKSHEET'!$BW:$BW,'SCHOOL WORKSHEET'!$B:$B,TRUE,'SCHOOL WORKSHEET'!$C:$C,$A19)</f>
        <v>0</v>
      </c>
      <c r="U19" s="213">
        <f t="shared" si="5"/>
        <v>0</v>
      </c>
      <c r="V19" s="214">
        <f t="shared" si="6"/>
        <v>0</v>
      </c>
    </row>
    <row r="20" spans="1:22" ht="22.5" customHeight="1" x14ac:dyDescent="0.2">
      <c r="A20" s="200">
        <v>17</v>
      </c>
      <c r="B20" s="201" t="s">
        <v>323</v>
      </c>
      <c r="C20" s="202">
        <f>COUNTIFS('SCHOOL WORKSHEET'!B:B,TRUE,'SCHOOL WORKSHEET'!C:C,A20)</f>
        <v>0</v>
      </c>
      <c r="D20" s="203">
        <f>SUMIFS('SCHOOL WORKSHEET'!$I:$I,'SCHOOL WORKSHEET'!$B:$B,TRUE,'SCHOOL WORKSHEET'!$C:$C,$A20)</f>
        <v>0</v>
      </c>
      <c r="E20" s="98">
        <f>IF(SUMIFS('SCHOOL WORKSHEET'!$F:$F,'SCHOOL WORKSHEET'!$B:$B,TRUE,'SCHOOL WORKSHEET'!$C:$C,$A20)=0,0,
IF(ROUND(SUMIFS('SCHOOL WORKSHEET'!$F:$F,'SCHOOL WORKSHEET'!$B:$B,TRUE,'SCHOOL WORKSHEET'!$C:$C,$A20)/SUMIFS('SCHOOL WORKSHEET'!$I:$I,'SCHOOL WORKSHEET'!$B:$B,TRUE,'SCHOOL WORKSHEET'!$C:$C,$A20),4)&gt;=0.4,
MIN(1,ROUND(SUMIFS('SCHOOL WORKSHEET'!$F:$F,'SCHOOL WORKSHEET'!$B:$B,TRUE,'SCHOOL WORKSHEET'!$C:$C,$A20)/SUMIFS('SCHOOL WORKSHEET'!$I:$I,'SCHOOL WORKSHEET'!$B:$B,TRUE,'SCHOOL WORKSHEET'!$C:$C,$A20)*'FEDERAL RATES (HIDDEN)'!$C$2,4)),
ROUND(SUMIFS('SCHOOL WORKSHEET'!$F:$F,'SCHOOL WORKSHEET'!$B:$B,TRUE,'SCHOOL WORKSHEET'!$C:$C,$A20)/SUMIFS('SCHOOL WORKSHEET'!$I:$I,'SCHOOL WORKSHEET'!$B:$B,TRUE,'SCHOOL WORKSHEET'!$C:$C,$A20),4)))</f>
        <v>0</v>
      </c>
      <c r="F20" s="204"/>
      <c r="G20" s="205">
        <f>IF(SUMIFS('SCHOOL WORKSHEET'!$H:$H,'SCHOOL WORKSHEET'!$B:$B,TRUE,'SCHOOL WORKSHEET'!$C:$C,$A20)=0,0,1-$E20)</f>
        <v>0</v>
      </c>
      <c r="H20" s="206">
        <f>IF($C20=0,0,SUMIFS('SCHOOL WORKSHEET'!$S:$S,'SCHOOL WORKSHEET'!$B:$B,TRUE,'SCHOOL WORKSHEET'!$C:$C,$A20)/SUMIFS('SCHOOL WORKSHEET'!$N:$N,'SCHOOL WORKSHEET'!$B:$B,TRUE,'SCHOOL WORKSHEET'!$C:$C,$A20))</f>
        <v>0</v>
      </c>
      <c r="I20" s="207">
        <f>IF($C20=0,0,SUMIFS('SCHOOL WORKSHEET'!$X:$X,'SCHOOL WORKSHEET'!$B:$B,TRUE,'SCHOOL WORKSHEET'!$C:$C,$A20)/SUMIFS('SCHOOL WORKSHEET'!$N:$N,'SCHOOL WORKSHEET'!$B:$B,TRUE,'SCHOOL WORKSHEET'!$C:$C,$A20))</f>
        <v>0</v>
      </c>
      <c r="J20" s="207">
        <f>IF($C20=0,0,SUMIFS('SCHOOL WORKSHEET'!$AC:$AC,'SCHOOL WORKSHEET'!$B:$B,TRUE,'SCHOOL WORKSHEET'!$C:$C,$A20)/SUMIFS('SCHOOL WORKSHEET'!$N:$N,'SCHOOL WORKSHEET'!$B:$B,TRUE,'SCHOOL WORKSHEET'!$C:$C,$A20))</f>
        <v>0</v>
      </c>
      <c r="K20" s="207">
        <f>IF($C20=0,0,SUMIFS('SCHOOL WORKSHEET'!$AH:$AH,'SCHOOL WORKSHEET'!$B:$B,TRUE,'SCHOOL WORKSHEET'!$C:$C,$A20)/SUMIFS('SCHOOL WORKSHEET'!$N:$N,'SCHOOL WORKSHEET'!$B:$B,TRUE,'SCHOOL WORKSHEET'!$C:$C,$A20))</f>
        <v>0</v>
      </c>
      <c r="L20" s="208">
        <f>IF($C20=0,0,SUMIFS('SCHOOL WORKSHEET'!$AJ:$AJ,'SCHOOL WORKSHEET'!$B:$B,TRUE,'SCHOOL WORKSHEET'!$C:$C,$A20)/SUMIFS('SCHOOL WORKSHEET'!$N:$N,'SCHOOL WORKSHEET'!$B:$B,TRUE,'SCHOOL WORKSHEET'!$C:$C,$A20))</f>
        <v>0</v>
      </c>
      <c r="M20" s="209">
        <f>SUMIFS('SCHOOL WORKSHEET'!$BO:$BO,'SCHOOL WORKSHEET'!$B:$B,TRUE,'SCHOOL WORKSHEET'!$C:$C,$A20)+SUMIFS('SCHOOL WORKSHEET'!$BS:$BS,'SCHOOL WORKSHEET'!$B:$B,TRUE,'SCHOOL WORKSHEET'!$C:$C,$A20)</f>
        <v>0</v>
      </c>
      <c r="N20" s="210">
        <f>SUMIFS('SCHOOL WORKSHEET'!$BP:$BP,'SCHOOL WORKSHEET'!$B:$B,TRUE,'SCHOOL WORKSHEET'!$C:$C,$A20)</f>
        <v>0</v>
      </c>
      <c r="O20" s="210">
        <f>SUMIFS('SCHOOL WORKSHEET'!$BQ:$BQ,'SCHOOL WORKSHEET'!$B:$B,TRUE,'SCHOOL WORKSHEET'!$C:$C,$A20)+SUMIFS('SCHOOL WORKSHEET'!$BT:$BT,'SCHOOL WORKSHEET'!$B:$B,TRUE,'SCHOOL WORKSHEET'!$C:$C,$A20)</f>
        <v>0</v>
      </c>
      <c r="P20" s="210">
        <f>SUMIFS('SCHOOL WORKSHEET'!$BR:$BR,'SCHOOL WORKSHEET'!$B:$B,TRUE,'SCHOOL WORKSHEET'!$C:$C,$A20)</f>
        <v>0</v>
      </c>
      <c r="Q20" s="210">
        <f>SUMIFS('SCHOOL WORKSHEET'!$BU:$BU,'SCHOOL WORKSHEET'!$B:$B,TRUE,'SCHOOL WORKSHEET'!$C:$C,$A20)+SUMIFS('SCHOOL WORKSHEET'!$BS:$BS,'SCHOOL WORKSHEET'!$B:$B,TRUE,'SCHOOL WORKSHEET'!$C:$C,$A20)</f>
        <v>0</v>
      </c>
      <c r="R20" s="167">
        <f t="shared" si="4"/>
        <v>0</v>
      </c>
      <c r="S20" s="211">
        <f>SUMIFS('SCHOOL WORKSHEET'!$BV:$BV,'SCHOOL WORKSHEET'!$B:$B,TRUE,'SCHOOL WORKSHEET'!$C:$C,$A20)</f>
        <v>0</v>
      </c>
      <c r="T20" s="212">
        <f>SUMIFS('SCHOOL WORKSHEET'!$BW:$BW,'SCHOOL WORKSHEET'!$B:$B,TRUE,'SCHOOL WORKSHEET'!$C:$C,$A20)</f>
        <v>0</v>
      </c>
      <c r="U20" s="213">
        <f t="shared" si="5"/>
        <v>0</v>
      </c>
      <c r="V20" s="214">
        <f t="shared" si="6"/>
        <v>0</v>
      </c>
    </row>
    <row r="21" spans="1:22" ht="22.5" customHeight="1" x14ac:dyDescent="0.2">
      <c r="A21" s="200">
        <v>18</v>
      </c>
      <c r="B21" s="201" t="s">
        <v>324</v>
      </c>
      <c r="C21" s="202">
        <f>COUNTIFS('SCHOOL WORKSHEET'!B:B,TRUE,'SCHOOL WORKSHEET'!C:C,A21)</f>
        <v>0</v>
      </c>
      <c r="D21" s="203">
        <f>SUMIFS('SCHOOL WORKSHEET'!$I:$I,'SCHOOL WORKSHEET'!$B:$B,TRUE,'SCHOOL WORKSHEET'!$C:$C,$A21)</f>
        <v>0</v>
      </c>
      <c r="E21" s="98">
        <f>IF(SUMIFS('SCHOOL WORKSHEET'!$F:$F,'SCHOOL WORKSHEET'!$B:$B,TRUE,'SCHOOL WORKSHEET'!$C:$C,$A21)=0,0,
IF(ROUND(SUMIFS('SCHOOL WORKSHEET'!$F:$F,'SCHOOL WORKSHEET'!$B:$B,TRUE,'SCHOOL WORKSHEET'!$C:$C,$A21)/SUMIFS('SCHOOL WORKSHEET'!$I:$I,'SCHOOL WORKSHEET'!$B:$B,TRUE,'SCHOOL WORKSHEET'!$C:$C,$A21),4)&gt;=0.4,
MIN(1,ROUND(SUMIFS('SCHOOL WORKSHEET'!$F:$F,'SCHOOL WORKSHEET'!$B:$B,TRUE,'SCHOOL WORKSHEET'!$C:$C,$A21)/SUMIFS('SCHOOL WORKSHEET'!$I:$I,'SCHOOL WORKSHEET'!$B:$B,TRUE,'SCHOOL WORKSHEET'!$C:$C,$A21)*'FEDERAL RATES (HIDDEN)'!$C$2,4)),
ROUND(SUMIFS('SCHOOL WORKSHEET'!$F:$F,'SCHOOL WORKSHEET'!$B:$B,TRUE,'SCHOOL WORKSHEET'!$C:$C,$A21)/SUMIFS('SCHOOL WORKSHEET'!$I:$I,'SCHOOL WORKSHEET'!$B:$B,TRUE,'SCHOOL WORKSHEET'!$C:$C,$A21),4)))</f>
        <v>0</v>
      </c>
      <c r="F21" s="204"/>
      <c r="G21" s="205">
        <f>IF(SUMIFS('SCHOOL WORKSHEET'!$H:$H,'SCHOOL WORKSHEET'!$B:$B,TRUE,'SCHOOL WORKSHEET'!$C:$C,$A21)=0,0,1-$E21)</f>
        <v>0</v>
      </c>
      <c r="H21" s="206">
        <f>IF($C21=0,0,SUMIFS('SCHOOL WORKSHEET'!$S:$S,'SCHOOL WORKSHEET'!$B:$B,TRUE,'SCHOOL WORKSHEET'!$C:$C,$A21)/SUMIFS('SCHOOL WORKSHEET'!$N:$N,'SCHOOL WORKSHEET'!$B:$B,TRUE,'SCHOOL WORKSHEET'!$C:$C,$A21))</f>
        <v>0</v>
      </c>
      <c r="I21" s="207">
        <f>IF($C21=0,0,SUMIFS('SCHOOL WORKSHEET'!$X:$X,'SCHOOL WORKSHEET'!$B:$B,TRUE,'SCHOOL WORKSHEET'!$C:$C,$A21)/SUMIFS('SCHOOL WORKSHEET'!$N:$N,'SCHOOL WORKSHEET'!$B:$B,TRUE,'SCHOOL WORKSHEET'!$C:$C,$A21))</f>
        <v>0</v>
      </c>
      <c r="J21" s="207">
        <f>IF($C21=0,0,SUMIFS('SCHOOL WORKSHEET'!$AC:$AC,'SCHOOL WORKSHEET'!$B:$B,TRUE,'SCHOOL WORKSHEET'!$C:$C,$A21)/SUMIFS('SCHOOL WORKSHEET'!$N:$N,'SCHOOL WORKSHEET'!$B:$B,TRUE,'SCHOOL WORKSHEET'!$C:$C,$A21))</f>
        <v>0</v>
      </c>
      <c r="K21" s="207">
        <f>IF($C21=0,0,SUMIFS('SCHOOL WORKSHEET'!$AH:$AH,'SCHOOL WORKSHEET'!$B:$B,TRUE,'SCHOOL WORKSHEET'!$C:$C,$A21)/SUMIFS('SCHOOL WORKSHEET'!$N:$N,'SCHOOL WORKSHEET'!$B:$B,TRUE,'SCHOOL WORKSHEET'!$C:$C,$A21))</f>
        <v>0</v>
      </c>
      <c r="L21" s="208">
        <f>IF($C21=0,0,SUMIFS('SCHOOL WORKSHEET'!$AJ:$AJ,'SCHOOL WORKSHEET'!$B:$B,TRUE,'SCHOOL WORKSHEET'!$C:$C,$A21)/SUMIFS('SCHOOL WORKSHEET'!$N:$N,'SCHOOL WORKSHEET'!$B:$B,TRUE,'SCHOOL WORKSHEET'!$C:$C,$A21))</f>
        <v>0</v>
      </c>
      <c r="M21" s="209">
        <f>SUMIFS('SCHOOL WORKSHEET'!$BO:$BO,'SCHOOL WORKSHEET'!$B:$B,TRUE,'SCHOOL WORKSHEET'!$C:$C,$A21)+SUMIFS('SCHOOL WORKSHEET'!$BS:$BS,'SCHOOL WORKSHEET'!$B:$B,TRUE,'SCHOOL WORKSHEET'!$C:$C,$A21)</f>
        <v>0</v>
      </c>
      <c r="N21" s="210">
        <f>SUMIFS('SCHOOL WORKSHEET'!$BP:$BP,'SCHOOL WORKSHEET'!$B:$B,TRUE,'SCHOOL WORKSHEET'!$C:$C,$A21)</f>
        <v>0</v>
      </c>
      <c r="O21" s="210">
        <f>SUMIFS('SCHOOL WORKSHEET'!$BQ:$BQ,'SCHOOL WORKSHEET'!$B:$B,TRUE,'SCHOOL WORKSHEET'!$C:$C,$A21)+SUMIFS('SCHOOL WORKSHEET'!$BT:$BT,'SCHOOL WORKSHEET'!$B:$B,TRUE,'SCHOOL WORKSHEET'!$C:$C,$A21)</f>
        <v>0</v>
      </c>
      <c r="P21" s="210">
        <f>SUMIFS('SCHOOL WORKSHEET'!$BR:$BR,'SCHOOL WORKSHEET'!$B:$B,TRUE,'SCHOOL WORKSHEET'!$C:$C,$A21)</f>
        <v>0</v>
      </c>
      <c r="Q21" s="210">
        <f>SUMIFS('SCHOOL WORKSHEET'!$BU:$BU,'SCHOOL WORKSHEET'!$B:$B,TRUE,'SCHOOL WORKSHEET'!$C:$C,$A21)+SUMIFS('SCHOOL WORKSHEET'!$BS:$BS,'SCHOOL WORKSHEET'!$B:$B,TRUE,'SCHOOL WORKSHEET'!$C:$C,$A21)</f>
        <v>0</v>
      </c>
      <c r="R21" s="167">
        <f t="shared" si="4"/>
        <v>0</v>
      </c>
      <c r="S21" s="211">
        <f>SUMIFS('SCHOOL WORKSHEET'!$BV:$BV,'SCHOOL WORKSHEET'!$B:$B,TRUE,'SCHOOL WORKSHEET'!$C:$C,$A21)</f>
        <v>0</v>
      </c>
      <c r="T21" s="212">
        <f>SUMIFS('SCHOOL WORKSHEET'!$BW:$BW,'SCHOOL WORKSHEET'!$B:$B,TRUE,'SCHOOL WORKSHEET'!$C:$C,$A21)</f>
        <v>0</v>
      </c>
      <c r="U21" s="213">
        <f t="shared" si="5"/>
        <v>0</v>
      </c>
      <c r="V21" s="214">
        <f t="shared" si="6"/>
        <v>0</v>
      </c>
    </row>
    <row r="22" spans="1:22" ht="22.5" customHeight="1" x14ac:dyDescent="0.2">
      <c r="A22" s="200">
        <v>19</v>
      </c>
      <c r="B22" s="201" t="s">
        <v>325</v>
      </c>
      <c r="C22" s="202">
        <f>COUNTIFS('SCHOOL WORKSHEET'!B:B,TRUE,'SCHOOL WORKSHEET'!C:C,A22)</f>
        <v>0</v>
      </c>
      <c r="D22" s="203">
        <f>SUMIFS('SCHOOL WORKSHEET'!$I:$I,'SCHOOL WORKSHEET'!$B:$B,TRUE,'SCHOOL WORKSHEET'!$C:$C,$A22)</f>
        <v>0</v>
      </c>
      <c r="E22" s="98">
        <f>IF(SUMIFS('SCHOOL WORKSHEET'!$F:$F,'SCHOOL WORKSHEET'!$B:$B,TRUE,'SCHOOL WORKSHEET'!$C:$C,$A22)=0,0,
IF(ROUND(SUMIFS('SCHOOL WORKSHEET'!$F:$F,'SCHOOL WORKSHEET'!$B:$B,TRUE,'SCHOOL WORKSHEET'!$C:$C,$A22)/SUMIFS('SCHOOL WORKSHEET'!$I:$I,'SCHOOL WORKSHEET'!$B:$B,TRUE,'SCHOOL WORKSHEET'!$C:$C,$A22),4)&gt;=0.4,
MIN(1,ROUND(SUMIFS('SCHOOL WORKSHEET'!$F:$F,'SCHOOL WORKSHEET'!$B:$B,TRUE,'SCHOOL WORKSHEET'!$C:$C,$A22)/SUMIFS('SCHOOL WORKSHEET'!$I:$I,'SCHOOL WORKSHEET'!$B:$B,TRUE,'SCHOOL WORKSHEET'!$C:$C,$A22)*'FEDERAL RATES (HIDDEN)'!$C$2,4)),
ROUND(SUMIFS('SCHOOL WORKSHEET'!$F:$F,'SCHOOL WORKSHEET'!$B:$B,TRUE,'SCHOOL WORKSHEET'!$C:$C,$A22)/SUMIFS('SCHOOL WORKSHEET'!$I:$I,'SCHOOL WORKSHEET'!$B:$B,TRUE,'SCHOOL WORKSHEET'!$C:$C,$A22),4)))</f>
        <v>0</v>
      </c>
      <c r="F22" s="204"/>
      <c r="G22" s="205">
        <f>IF(SUMIFS('SCHOOL WORKSHEET'!$H:$H,'SCHOOL WORKSHEET'!$B:$B,TRUE,'SCHOOL WORKSHEET'!$C:$C,$A22)=0,0,1-$E22)</f>
        <v>0</v>
      </c>
      <c r="H22" s="206">
        <f>IF($C22=0,0,SUMIFS('SCHOOL WORKSHEET'!$S:$S,'SCHOOL WORKSHEET'!$B:$B,TRUE,'SCHOOL WORKSHEET'!$C:$C,$A22)/SUMIFS('SCHOOL WORKSHEET'!$N:$N,'SCHOOL WORKSHEET'!$B:$B,TRUE,'SCHOOL WORKSHEET'!$C:$C,$A22))</f>
        <v>0</v>
      </c>
      <c r="I22" s="207">
        <f>IF($C22=0,0,SUMIFS('SCHOOL WORKSHEET'!$X:$X,'SCHOOL WORKSHEET'!$B:$B,TRUE,'SCHOOL WORKSHEET'!$C:$C,$A22)/SUMIFS('SCHOOL WORKSHEET'!$N:$N,'SCHOOL WORKSHEET'!$B:$B,TRUE,'SCHOOL WORKSHEET'!$C:$C,$A22))</f>
        <v>0</v>
      </c>
      <c r="J22" s="207">
        <f>IF($C22=0,0,SUMIFS('SCHOOL WORKSHEET'!$AC:$AC,'SCHOOL WORKSHEET'!$B:$B,TRUE,'SCHOOL WORKSHEET'!$C:$C,$A22)/SUMIFS('SCHOOL WORKSHEET'!$N:$N,'SCHOOL WORKSHEET'!$B:$B,TRUE,'SCHOOL WORKSHEET'!$C:$C,$A22))</f>
        <v>0</v>
      </c>
      <c r="K22" s="207">
        <f>IF($C22=0,0,SUMIFS('SCHOOL WORKSHEET'!$AH:$AH,'SCHOOL WORKSHEET'!$B:$B,TRUE,'SCHOOL WORKSHEET'!$C:$C,$A22)/SUMIFS('SCHOOL WORKSHEET'!$N:$N,'SCHOOL WORKSHEET'!$B:$B,TRUE,'SCHOOL WORKSHEET'!$C:$C,$A22))</f>
        <v>0</v>
      </c>
      <c r="L22" s="208">
        <f>IF($C22=0,0,SUMIFS('SCHOOL WORKSHEET'!$AJ:$AJ,'SCHOOL WORKSHEET'!$B:$B,TRUE,'SCHOOL WORKSHEET'!$C:$C,$A22)/SUMIFS('SCHOOL WORKSHEET'!$N:$N,'SCHOOL WORKSHEET'!$B:$B,TRUE,'SCHOOL WORKSHEET'!$C:$C,$A22))</f>
        <v>0</v>
      </c>
      <c r="M22" s="209">
        <f>SUMIFS('SCHOOL WORKSHEET'!$BO:$BO,'SCHOOL WORKSHEET'!$B:$B,TRUE,'SCHOOL WORKSHEET'!$C:$C,$A22)+SUMIFS('SCHOOL WORKSHEET'!$BS:$BS,'SCHOOL WORKSHEET'!$B:$B,TRUE,'SCHOOL WORKSHEET'!$C:$C,$A22)</f>
        <v>0</v>
      </c>
      <c r="N22" s="210">
        <f>SUMIFS('SCHOOL WORKSHEET'!$BP:$BP,'SCHOOL WORKSHEET'!$B:$B,TRUE,'SCHOOL WORKSHEET'!$C:$C,$A22)</f>
        <v>0</v>
      </c>
      <c r="O22" s="210">
        <f>SUMIFS('SCHOOL WORKSHEET'!$BQ:$BQ,'SCHOOL WORKSHEET'!$B:$B,TRUE,'SCHOOL WORKSHEET'!$C:$C,$A22)+SUMIFS('SCHOOL WORKSHEET'!$BT:$BT,'SCHOOL WORKSHEET'!$B:$B,TRUE,'SCHOOL WORKSHEET'!$C:$C,$A22)</f>
        <v>0</v>
      </c>
      <c r="P22" s="210">
        <f>SUMIFS('SCHOOL WORKSHEET'!$BR:$BR,'SCHOOL WORKSHEET'!$B:$B,TRUE,'SCHOOL WORKSHEET'!$C:$C,$A22)</f>
        <v>0</v>
      </c>
      <c r="Q22" s="210">
        <f>SUMIFS('SCHOOL WORKSHEET'!$BU:$BU,'SCHOOL WORKSHEET'!$B:$B,TRUE,'SCHOOL WORKSHEET'!$C:$C,$A22)+SUMIFS('SCHOOL WORKSHEET'!$BS:$BS,'SCHOOL WORKSHEET'!$B:$B,TRUE,'SCHOOL WORKSHEET'!$C:$C,$A22)</f>
        <v>0</v>
      </c>
      <c r="R22" s="167">
        <f t="shared" si="4"/>
        <v>0</v>
      </c>
      <c r="S22" s="211">
        <f>SUMIFS('SCHOOL WORKSHEET'!$BV:$BV,'SCHOOL WORKSHEET'!$B:$B,TRUE,'SCHOOL WORKSHEET'!$C:$C,$A22)</f>
        <v>0</v>
      </c>
      <c r="T22" s="212">
        <f>SUMIFS('SCHOOL WORKSHEET'!$BW:$BW,'SCHOOL WORKSHEET'!$B:$B,TRUE,'SCHOOL WORKSHEET'!$C:$C,$A22)</f>
        <v>0</v>
      </c>
      <c r="U22" s="213">
        <f t="shared" si="5"/>
        <v>0</v>
      </c>
      <c r="V22" s="214">
        <f t="shared" si="6"/>
        <v>0</v>
      </c>
    </row>
    <row r="23" spans="1:22" ht="22.5" customHeight="1" x14ac:dyDescent="0.2">
      <c r="A23" s="200">
        <v>20</v>
      </c>
      <c r="B23" s="201" t="s">
        <v>326</v>
      </c>
      <c r="C23" s="202">
        <f>COUNTIFS('SCHOOL WORKSHEET'!B:B,TRUE,'SCHOOL WORKSHEET'!C:C,A23)</f>
        <v>0</v>
      </c>
      <c r="D23" s="203">
        <f>SUMIFS('SCHOOL WORKSHEET'!$I:$I,'SCHOOL WORKSHEET'!$B:$B,TRUE,'SCHOOL WORKSHEET'!$C:$C,$A23)</f>
        <v>0</v>
      </c>
      <c r="E23" s="98">
        <f>IF(SUMIFS('SCHOOL WORKSHEET'!$F:$F,'SCHOOL WORKSHEET'!$B:$B,TRUE,'SCHOOL WORKSHEET'!$C:$C,$A23)=0,0,
IF(ROUND(SUMIFS('SCHOOL WORKSHEET'!$F:$F,'SCHOOL WORKSHEET'!$B:$B,TRUE,'SCHOOL WORKSHEET'!$C:$C,$A23)/SUMIFS('SCHOOL WORKSHEET'!$I:$I,'SCHOOL WORKSHEET'!$B:$B,TRUE,'SCHOOL WORKSHEET'!$C:$C,$A23),4)&gt;=0.4,
MIN(1,ROUND(SUMIFS('SCHOOL WORKSHEET'!$F:$F,'SCHOOL WORKSHEET'!$B:$B,TRUE,'SCHOOL WORKSHEET'!$C:$C,$A23)/SUMIFS('SCHOOL WORKSHEET'!$I:$I,'SCHOOL WORKSHEET'!$B:$B,TRUE,'SCHOOL WORKSHEET'!$C:$C,$A23)*'FEDERAL RATES (HIDDEN)'!$C$2,4)),
ROUND(SUMIFS('SCHOOL WORKSHEET'!$F:$F,'SCHOOL WORKSHEET'!$B:$B,TRUE,'SCHOOL WORKSHEET'!$C:$C,$A23)/SUMIFS('SCHOOL WORKSHEET'!$I:$I,'SCHOOL WORKSHEET'!$B:$B,TRUE,'SCHOOL WORKSHEET'!$C:$C,$A23),4)))</f>
        <v>0</v>
      </c>
      <c r="F23" s="204"/>
      <c r="G23" s="205">
        <f>IF(SUMIFS('SCHOOL WORKSHEET'!$H:$H,'SCHOOL WORKSHEET'!$B:$B,TRUE,'SCHOOL WORKSHEET'!$C:$C,$A23)=0,0,1-$E23)</f>
        <v>0</v>
      </c>
      <c r="H23" s="206">
        <f>IF($C23=0,0,SUMIFS('SCHOOL WORKSHEET'!$S:$S,'SCHOOL WORKSHEET'!$B:$B,TRUE,'SCHOOL WORKSHEET'!$C:$C,$A23)/SUMIFS('SCHOOL WORKSHEET'!$N:$N,'SCHOOL WORKSHEET'!$B:$B,TRUE,'SCHOOL WORKSHEET'!$C:$C,$A23))</f>
        <v>0</v>
      </c>
      <c r="I23" s="207">
        <f>IF($C23=0,0,SUMIFS('SCHOOL WORKSHEET'!$X:$X,'SCHOOL WORKSHEET'!$B:$B,TRUE,'SCHOOL WORKSHEET'!$C:$C,$A23)/SUMIFS('SCHOOL WORKSHEET'!$N:$N,'SCHOOL WORKSHEET'!$B:$B,TRUE,'SCHOOL WORKSHEET'!$C:$C,$A23))</f>
        <v>0</v>
      </c>
      <c r="J23" s="207">
        <f>IF($C23=0,0,SUMIFS('SCHOOL WORKSHEET'!$AC:$AC,'SCHOOL WORKSHEET'!$B:$B,TRUE,'SCHOOL WORKSHEET'!$C:$C,$A23)/SUMIFS('SCHOOL WORKSHEET'!$N:$N,'SCHOOL WORKSHEET'!$B:$B,TRUE,'SCHOOL WORKSHEET'!$C:$C,$A23))</f>
        <v>0</v>
      </c>
      <c r="K23" s="207">
        <f>IF($C23=0,0,SUMIFS('SCHOOL WORKSHEET'!$AH:$AH,'SCHOOL WORKSHEET'!$B:$B,TRUE,'SCHOOL WORKSHEET'!$C:$C,$A23)/SUMIFS('SCHOOL WORKSHEET'!$N:$N,'SCHOOL WORKSHEET'!$B:$B,TRUE,'SCHOOL WORKSHEET'!$C:$C,$A23))</f>
        <v>0</v>
      </c>
      <c r="L23" s="208">
        <f>IF($C23=0,0,SUMIFS('SCHOOL WORKSHEET'!$AJ:$AJ,'SCHOOL WORKSHEET'!$B:$B,TRUE,'SCHOOL WORKSHEET'!$C:$C,$A23)/SUMIFS('SCHOOL WORKSHEET'!$N:$N,'SCHOOL WORKSHEET'!$B:$B,TRUE,'SCHOOL WORKSHEET'!$C:$C,$A23))</f>
        <v>0</v>
      </c>
      <c r="M23" s="209">
        <f>SUMIFS('SCHOOL WORKSHEET'!$BO:$BO,'SCHOOL WORKSHEET'!$B:$B,TRUE,'SCHOOL WORKSHEET'!$C:$C,$A23)+SUMIFS('SCHOOL WORKSHEET'!$BS:$BS,'SCHOOL WORKSHEET'!$B:$B,TRUE,'SCHOOL WORKSHEET'!$C:$C,$A23)</f>
        <v>0</v>
      </c>
      <c r="N23" s="210">
        <f>SUMIFS('SCHOOL WORKSHEET'!$BP:$BP,'SCHOOL WORKSHEET'!$B:$B,TRUE,'SCHOOL WORKSHEET'!$C:$C,$A23)</f>
        <v>0</v>
      </c>
      <c r="O23" s="210">
        <f>SUMIFS('SCHOOL WORKSHEET'!$BQ:$BQ,'SCHOOL WORKSHEET'!$B:$B,TRUE,'SCHOOL WORKSHEET'!$C:$C,$A23)+SUMIFS('SCHOOL WORKSHEET'!$BT:$BT,'SCHOOL WORKSHEET'!$B:$B,TRUE,'SCHOOL WORKSHEET'!$C:$C,$A23)</f>
        <v>0</v>
      </c>
      <c r="P23" s="210">
        <f>SUMIFS('SCHOOL WORKSHEET'!$BR:$BR,'SCHOOL WORKSHEET'!$B:$B,TRUE,'SCHOOL WORKSHEET'!$C:$C,$A23)</f>
        <v>0</v>
      </c>
      <c r="Q23" s="210">
        <f>SUMIFS('SCHOOL WORKSHEET'!$BU:$BU,'SCHOOL WORKSHEET'!$B:$B,TRUE,'SCHOOL WORKSHEET'!$C:$C,$A23)+SUMIFS('SCHOOL WORKSHEET'!$BS:$BS,'SCHOOL WORKSHEET'!$B:$B,TRUE,'SCHOOL WORKSHEET'!$C:$C,$A23)</f>
        <v>0</v>
      </c>
      <c r="R23" s="167">
        <f t="shared" si="4"/>
        <v>0</v>
      </c>
      <c r="S23" s="211">
        <f>SUMIFS('SCHOOL WORKSHEET'!$BV:$BV,'SCHOOL WORKSHEET'!$B:$B,TRUE,'SCHOOL WORKSHEET'!$C:$C,$A23)</f>
        <v>0</v>
      </c>
      <c r="T23" s="212">
        <f>SUMIFS('SCHOOL WORKSHEET'!$BW:$BW,'SCHOOL WORKSHEET'!$B:$B,TRUE,'SCHOOL WORKSHEET'!$C:$C,$A23)</f>
        <v>0</v>
      </c>
      <c r="U23" s="213">
        <f t="shared" si="5"/>
        <v>0</v>
      </c>
      <c r="V23" s="214">
        <f t="shared" si="6"/>
        <v>0</v>
      </c>
    </row>
    <row r="24" spans="1:22" ht="22.5" customHeight="1" x14ac:dyDescent="0.2">
      <c r="A24" s="200">
        <v>21</v>
      </c>
      <c r="B24" s="201" t="s">
        <v>327</v>
      </c>
      <c r="C24" s="202">
        <f>COUNTIFS('SCHOOL WORKSHEET'!B:B,TRUE,'SCHOOL WORKSHEET'!C:C,A24)</f>
        <v>0</v>
      </c>
      <c r="D24" s="203">
        <f>SUMIFS('SCHOOL WORKSHEET'!$I:$I,'SCHOOL WORKSHEET'!$B:$B,TRUE,'SCHOOL WORKSHEET'!$C:$C,$A24)</f>
        <v>0</v>
      </c>
      <c r="E24" s="98">
        <f>IF(SUMIFS('SCHOOL WORKSHEET'!$F:$F,'SCHOOL WORKSHEET'!$B:$B,TRUE,'SCHOOL WORKSHEET'!$C:$C,$A24)=0,0,
IF(ROUND(SUMIFS('SCHOOL WORKSHEET'!$F:$F,'SCHOOL WORKSHEET'!$B:$B,TRUE,'SCHOOL WORKSHEET'!$C:$C,$A24)/SUMIFS('SCHOOL WORKSHEET'!$I:$I,'SCHOOL WORKSHEET'!$B:$B,TRUE,'SCHOOL WORKSHEET'!$C:$C,$A24),4)&gt;=0.4,
MIN(1,ROUND(SUMIFS('SCHOOL WORKSHEET'!$F:$F,'SCHOOL WORKSHEET'!$B:$B,TRUE,'SCHOOL WORKSHEET'!$C:$C,$A24)/SUMIFS('SCHOOL WORKSHEET'!$I:$I,'SCHOOL WORKSHEET'!$B:$B,TRUE,'SCHOOL WORKSHEET'!$C:$C,$A24)*'FEDERAL RATES (HIDDEN)'!$C$2,4)),
ROUND(SUMIFS('SCHOOL WORKSHEET'!$F:$F,'SCHOOL WORKSHEET'!$B:$B,TRUE,'SCHOOL WORKSHEET'!$C:$C,$A24)/SUMIFS('SCHOOL WORKSHEET'!$I:$I,'SCHOOL WORKSHEET'!$B:$B,TRUE,'SCHOOL WORKSHEET'!$C:$C,$A24),4)))</f>
        <v>0</v>
      </c>
      <c r="F24" s="204"/>
      <c r="G24" s="205">
        <f>IF(SUMIFS('SCHOOL WORKSHEET'!$H:$H,'SCHOOL WORKSHEET'!$B:$B,TRUE,'SCHOOL WORKSHEET'!$C:$C,$A24)=0,0,1-$E24)</f>
        <v>0</v>
      </c>
      <c r="H24" s="206">
        <f>IF($C24=0,0,SUMIFS('SCHOOL WORKSHEET'!$S:$S,'SCHOOL WORKSHEET'!$B:$B,TRUE,'SCHOOL WORKSHEET'!$C:$C,$A24)/SUMIFS('SCHOOL WORKSHEET'!$N:$N,'SCHOOL WORKSHEET'!$B:$B,TRUE,'SCHOOL WORKSHEET'!$C:$C,$A24))</f>
        <v>0</v>
      </c>
      <c r="I24" s="207">
        <f>IF($C24=0,0,SUMIFS('SCHOOL WORKSHEET'!$X:$X,'SCHOOL WORKSHEET'!$B:$B,TRUE,'SCHOOL WORKSHEET'!$C:$C,$A24)/SUMIFS('SCHOOL WORKSHEET'!$N:$N,'SCHOOL WORKSHEET'!$B:$B,TRUE,'SCHOOL WORKSHEET'!$C:$C,$A24))</f>
        <v>0</v>
      </c>
      <c r="J24" s="207">
        <f>IF($C24=0,0,SUMIFS('SCHOOL WORKSHEET'!$AC:$AC,'SCHOOL WORKSHEET'!$B:$B,TRUE,'SCHOOL WORKSHEET'!$C:$C,$A24)/SUMIFS('SCHOOL WORKSHEET'!$N:$N,'SCHOOL WORKSHEET'!$B:$B,TRUE,'SCHOOL WORKSHEET'!$C:$C,$A24))</f>
        <v>0</v>
      </c>
      <c r="K24" s="207">
        <f>IF($C24=0,0,SUMIFS('SCHOOL WORKSHEET'!$AH:$AH,'SCHOOL WORKSHEET'!$B:$B,TRUE,'SCHOOL WORKSHEET'!$C:$C,$A24)/SUMIFS('SCHOOL WORKSHEET'!$N:$N,'SCHOOL WORKSHEET'!$B:$B,TRUE,'SCHOOL WORKSHEET'!$C:$C,$A24))</f>
        <v>0</v>
      </c>
      <c r="L24" s="208">
        <f>IF($C24=0,0,SUMIFS('SCHOOL WORKSHEET'!$AJ:$AJ,'SCHOOL WORKSHEET'!$B:$B,TRUE,'SCHOOL WORKSHEET'!$C:$C,$A24)/SUMIFS('SCHOOL WORKSHEET'!$N:$N,'SCHOOL WORKSHEET'!$B:$B,TRUE,'SCHOOL WORKSHEET'!$C:$C,$A24))</f>
        <v>0</v>
      </c>
      <c r="M24" s="209">
        <f>SUMIFS('SCHOOL WORKSHEET'!$BO:$BO,'SCHOOL WORKSHEET'!$B:$B,TRUE,'SCHOOL WORKSHEET'!$C:$C,$A24)+SUMIFS('SCHOOL WORKSHEET'!$BS:$BS,'SCHOOL WORKSHEET'!$B:$B,TRUE,'SCHOOL WORKSHEET'!$C:$C,$A24)</f>
        <v>0</v>
      </c>
      <c r="N24" s="210">
        <f>SUMIFS('SCHOOL WORKSHEET'!$BP:$BP,'SCHOOL WORKSHEET'!$B:$B,TRUE,'SCHOOL WORKSHEET'!$C:$C,$A24)</f>
        <v>0</v>
      </c>
      <c r="O24" s="210">
        <f>SUMIFS('SCHOOL WORKSHEET'!$BQ:$BQ,'SCHOOL WORKSHEET'!$B:$B,TRUE,'SCHOOL WORKSHEET'!$C:$C,$A24)+SUMIFS('SCHOOL WORKSHEET'!$BT:$BT,'SCHOOL WORKSHEET'!$B:$B,TRUE,'SCHOOL WORKSHEET'!$C:$C,$A24)</f>
        <v>0</v>
      </c>
      <c r="P24" s="210">
        <f>SUMIFS('SCHOOL WORKSHEET'!$BR:$BR,'SCHOOL WORKSHEET'!$B:$B,TRUE,'SCHOOL WORKSHEET'!$C:$C,$A24)</f>
        <v>0</v>
      </c>
      <c r="Q24" s="210">
        <f>SUMIFS('SCHOOL WORKSHEET'!$BU:$BU,'SCHOOL WORKSHEET'!$B:$B,TRUE,'SCHOOL WORKSHEET'!$C:$C,$A24)+SUMIFS('SCHOOL WORKSHEET'!$BS:$BS,'SCHOOL WORKSHEET'!$B:$B,TRUE,'SCHOOL WORKSHEET'!$C:$C,$A24)</f>
        <v>0</v>
      </c>
      <c r="R24" s="167">
        <f t="shared" si="4"/>
        <v>0</v>
      </c>
      <c r="S24" s="211">
        <f>SUMIFS('SCHOOL WORKSHEET'!$BV:$BV,'SCHOOL WORKSHEET'!$B:$B,TRUE,'SCHOOL WORKSHEET'!$C:$C,$A24)</f>
        <v>0</v>
      </c>
      <c r="T24" s="212">
        <f>SUMIFS('SCHOOL WORKSHEET'!$BW:$BW,'SCHOOL WORKSHEET'!$B:$B,TRUE,'SCHOOL WORKSHEET'!$C:$C,$A24)</f>
        <v>0</v>
      </c>
      <c r="U24" s="213">
        <f t="shared" si="5"/>
        <v>0</v>
      </c>
      <c r="V24" s="214">
        <f t="shared" si="6"/>
        <v>0</v>
      </c>
    </row>
    <row r="25" spans="1:22" ht="22.5" customHeight="1" x14ac:dyDescent="0.2">
      <c r="A25" s="200">
        <v>22</v>
      </c>
      <c r="B25" s="201" t="s">
        <v>328</v>
      </c>
      <c r="C25" s="202">
        <f>COUNTIFS('SCHOOL WORKSHEET'!B:B,TRUE,'SCHOOL WORKSHEET'!C:C,A25)</f>
        <v>0</v>
      </c>
      <c r="D25" s="203">
        <f>SUMIFS('SCHOOL WORKSHEET'!$I:$I,'SCHOOL WORKSHEET'!$B:$B,TRUE,'SCHOOL WORKSHEET'!$C:$C,$A25)</f>
        <v>0</v>
      </c>
      <c r="E25" s="98">
        <f>IF(SUMIFS('SCHOOL WORKSHEET'!$F:$F,'SCHOOL WORKSHEET'!$B:$B,TRUE,'SCHOOL WORKSHEET'!$C:$C,$A25)=0,0,
IF(ROUND(SUMIFS('SCHOOL WORKSHEET'!$F:$F,'SCHOOL WORKSHEET'!$B:$B,TRUE,'SCHOOL WORKSHEET'!$C:$C,$A25)/SUMIFS('SCHOOL WORKSHEET'!$I:$I,'SCHOOL WORKSHEET'!$B:$B,TRUE,'SCHOOL WORKSHEET'!$C:$C,$A25),4)&gt;=0.4,
MIN(1,ROUND(SUMIFS('SCHOOL WORKSHEET'!$F:$F,'SCHOOL WORKSHEET'!$B:$B,TRUE,'SCHOOL WORKSHEET'!$C:$C,$A25)/SUMIFS('SCHOOL WORKSHEET'!$I:$I,'SCHOOL WORKSHEET'!$B:$B,TRUE,'SCHOOL WORKSHEET'!$C:$C,$A25)*'FEDERAL RATES (HIDDEN)'!$C$2,4)),
ROUND(SUMIFS('SCHOOL WORKSHEET'!$F:$F,'SCHOOL WORKSHEET'!$B:$B,TRUE,'SCHOOL WORKSHEET'!$C:$C,$A25)/SUMIFS('SCHOOL WORKSHEET'!$I:$I,'SCHOOL WORKSHEET'!$B:$B,TRUE,'SCHOOL WORKSHEET'!$C:$C,$A25),4)))</f>
        <v>0</v>
      </c>
      <c r="F25" s="204"/>
      <c r="G25" s="205">
        <f>IF(SUMIFS('SCHOOL WORKSHEET'!$H:$H,'SCHOOL WORKSHEET'!$B:$B,TRUE,'SCHOOL WORKSHEET'!$C:$C,$A25)=0,0,1-$E25)</f>
        <v>0</v>
      </c>
      <c r="H25" s="206">
        <f>IF($C25=0,0,SUMIFS('SCHOOL WORKSHEET'!$S:$S,'SCHOOL WORKSHEET'!$B:$B,TRUE,'SCHOOL WORKSHEET'!$C:$C,$A25)/SUMIFS('SCHOOL WORKSHEET'!$N:$N,'SCHOOL WORKSHEET'!$B:$B,TRUE,'SCHOOL WORKSHEET'!$C:$C,$A25))</f>
        <v>0</v>
      </c>
      <c r="I25" s="207">
        <f>IF($C25=0,0,SUMIFS('SCHOOL WORKSHEET'!$X:$X,'SCHOOL WORKSHEET'!$B:$B,TRUE,'SCHOOL WORKSHEET'!$C:$C,$A25)/SUMIFS('SCHOOL WORKSHEET'!$N:$N,'SCHOOL WORKSHEET'!$B:$B,TRUE,'SCHOOL WORKSHEET'!$C:$C,$A25))</f>
        <v>0</v>
      </c>
      <c r="J25" s="207">
        <f>IF($C25=0,0,SUMIFS('SCHOOL WORKSHEET'!$AC:$AC,'SCHOOL WORKSHEET'!$B:$B,TRUE,'SCHOOL WORKSHEET'!$C:$C,$A25)/SUMIFS('SCHOOL WORKSHEET'!$N:$N,'SCHOOL WORKSHEET'!$B:$B,TRUE,'SCHOOL WORKSHEET'!$C:$C,$A25))</f>
        <v>0</v>
      </c>
      <c r="K25" s="207">
        <f>IF($C25=0,0,SUMIFS('SCHOOL WORKSHEET'!$AH:$AH,'SCHOOL WORKSHEET'!$B:$B,TRUE,'SCHOOL WORKSHEET'!$C:$C,$A25)/SUMIFS('SCHOOL WORKSHEET'!$N:$N,'SCHOOL WORKSHEET'!$B:$B,TRUE,'SCHOOL WORKSHEET'!$C:$C,$A25))</f>
        <v>0</v>
      </c>
      <c r="L25" s="208">
        <f>IF($C25=0,0,SUMIFS('SCHOOL WORKSHEET'!$AJ:$AJ,'SCHOOL WORKSHEET'!$B:$B,TRUE,'SCHOOL WORKSHEET'!$C:$C,$A25)/SUMIFS('SCHOOL WORKSHEET'!$N:$N,'SCHOOL WORKSHEET'!$B:$B,TRUE,'SCHOOL WORKSHEET'!$C:$C,$A25))</f>
        <v>0</v>
      </c>
      <c r="M25" s="209">
        <f>SUMIFS('SCHOOL WORKSHEET'!$BO:$BO,'SCHOOL WORKSHEET'!$B:$B,TRUE,'SCHOOL WORKSHEET'!$C:$C,$A25)+SUMIFS('SCHOOL WORKSHEET'!$BS:$BS,'SCHOOL WORKSHEET'!$B:$B,TRUE,'SCHOOL WORKSHEET'!$C:$C,$A25)</f>
        <v>0</v>
      </c>
      <c r="N25" s="210">
        <f>SUMIFS('SCHOOL WORKSHEET'!$BP:$BP,'SCHOOL WORKSHEET'!$B:$B,TRUE,'SCHOOL WORKSHEET'!$C:$C,$A25)</f>
        <v>0</v>
      </c>
      <c r="O25" s="210">
        <f>SUMIFS('SCHOOL WORKSHEET'!$BQ:$BQ,'SCHOOL WORKSHEET'!$B:$B,TRUE,'SCHOOL WORKSHEET'!$C:$C,$A25)+SUMIFS('SCHOOL WORKSHEET'!$BT:$BT,'SCHOOL WORKSHEET'!$B:$B,TRUE,'SCHOOL WORKSHEET'!$C:$C,$A25)</f>
        <v>0</v>
      </c>
      <c r="P25" s="210">
        <f>SUMIFS('SCHOOL WORKSHEET'!$BR:$BR,'SCHOOL WORKSHEET'!$B:$B,TRUE,'SCHOOL WORKSHEET'!$C:$C,$A25)</f>
        <v>0</v>
      </c>
      <c r="Q25" s="210">
        <f>SUMIFS('SCHOOL WORKSHEET'!$BU:$BU,'SCHOOL WORKSHEET'!$B:$B,TRUE,'SCHOOL WORKSHEET'!$C:$C,$A25)+SUMIFS('SCHOOL WORKSHEET'!$BS:$BS,'SCHOOL WORKSHEET'!$B:$B,TRUE,'SCHOOL WORKSHEET'!$C:$C,$A25)</f>
        <v>0</v>
      </c>
      <c r="R25" s="167">
        <f t="shared" si="4"/>
        <v>0</v>
      </c>
      <c r="S25" s="211">
        <f>SUMIFS('SCHOOL WORKSHEET'!$BV:$BV,'SCHOOL WORKSHEET'!$B:$B,TRUE,'SCHOOL WORKSHEET'!$C:$C,$A25)</f>
        <v>0</v>
      </c>
      <c r="T25" s="212">
        <f>SUMIFS('SCHOOL WORKSHEET'!$BW:$BW,'SCHOOL WORKSHEET'!$B:$B,TRUE,'SCHOOL WORKSHEET'!$C:$C,$A25)</f>
        <v>0</v>
      </c>
      <c r="U25" s="213">
        <f t="shared" si="5"/>
        <v>0</v>
      </c>
      <c r="V25" s="214">
        <f t="shared" si="6"/>
        <v>0</v>
      </c>
    </row>
    <row r="26" spans="1:22" ht="22.5" customHeight="1" x14ac:dyDescent="0.2">
      <c r="A26" s="200">
        <v>23</v>
      </c>
      <c r="B26" s="201" t="s">
        <v>329</v>
      </c>
      <c r="C26" s="202">
        <f>COUNTIFS('SCHOOL WORKSHEET'!B:B,TRUE,'SCHOOL WORKSHEET'!C:C,A26)</f>
        <v>0</v>
      </c>
      <c r="D26" s="203">
        <f>SUMIFS('SCHOOL WORKSHEET'!$I:$I,'SCHOOL WORKSHEET'!$B:$B,TRUE,'SCHOOL WORKSHEET'!$C:$C,$A26)</f>
        <v>0</v>
      </c>
      <c r="E26" s="98">
        <f>IF(SUMIFS('SCHOOL WORKSHEET'!$F:$F,'SCHOOL WORKSHEET'!$B:$B,TRUE,'SCHOOL WORKSHEET'!$C:$C,$A26)=0,0,
IF(ROUND(SUMIFS('SCHOOL WORKSHEET'!$F:$F,'SCHOOL WORKSHEET'!$B:$B,TRUE,'SCHOOL WORKSHEET'!$C:$C,$A26)/SUMIFS('SCHOOL WORKSHEET'!$I:$I,'SCHOOL WORKSHEET'!$B:$B,TRUE,'SCHOOL WORKSHEET'!$C:$C,$A26),4)&gt;=0.4,
MIN(1,ROUND(SUMIFS('SCHOOL WORKSHEET'!$F:$F,'SCHOOL WORKSHEET'!$B:$B,TRUE,'SCHOOL WORKSHEET'!$C:$C,$A26)/SUMIFS('SCHOOL WORKSHEET'!$I:$I,'SCHOOL WORKSHEET'!$B:$B,TRUE,'SCHOOL WORKSHEET'!$C:$C,$A26)*'FEDERAL RATES (HIDDEN)'!$C$2,4)),
ROUND(SUMIFS('SCHOOL WORKSHEET'!$F:$F,'SCHOOL WORKSHEET'!$B:$B,TRUE,'SCHOOL WORKSHEET'!$C:$C,$A26)/SUMIFS('SCHOOL WORKSHEET'!$I:$I,'SCHOOL WORKSHEET'!$B:$B,TRUE,'SCHOOL WORKSHEET'!$C:$C,$A26),4)))</f>
        <v>0</v>
      </c>
      <c r="F26" s="204"/>
      <c r="G26" s="205">
        <f>IF(SUMIFS('SCHOOL WORKSHEET'!$H:$H,'SCHOOL WORKSHEET'!$B:$B,TRUE,'SCHOOL WORKSHEET'!$C:$C,$A26)=0,0,1-$E26)</f>
        <v>0</v>
      </c>
      <c r="H26" s="206">
        <f>IF($C26=0,0,SUMIFS('SCHOOL WORKSHEET'!$S:$S,'SCHOOL WORKSHEET'!$B:$B,TRUE,'SCHOOL WORKSHEET'!$C:$C,$A26)/SUMIFS('SCHOOL WORKSHEET'!$N:$N,'SCHOOL WORKSHEET'!$B:$B,TRUE,'SCHOOL WORKSHEET'!$C:$C,$A26))</f>
        <v>0</v>
      </c>
      <c r="I26" s="207">
        <f>IF($C26=0,0,SUMIFS('SCHOOL WORKSHEET'!$X:$X,'SCHOOL WORKSHEET'!$B:$B,TRUE,'SCHOOL WORKSHEET'!$C:$C,$A26)/SUMIFS('SCHOOL WORKSHEET'!$N:$N,'SCHOOL WORKSHEET'!$B:$B,TRUE,'SCHOOL WORKSHEET'!$C:$C,$A26))</f>
        <v>0</v>
      </c>
      <c r="J26" s="207">
        <f>IF($C26=0,0,SUMIFS('SCHOOL WORKSHEET'!$AC:$AC,'SCHOOL WORKSHEET'!$B:$B,TRUE,'SCHOOL WORKSHEET'!$C:$C,$A26)/SUMIFS('SCHOOL WORKSHEET'!$N:$N,'SCHOOL WORKSHEET'!$B:$B,TRUE,'SCHOOL WORKSHEET'!$C:$C,$A26))</f>
        <v>0</v>
      </c>
      <c r="K26" s="207">
        <f>IF($C26=0,0,SUMIFS('SCHOOL WORKSHEET'!$AH:$AH,'SCHOOL WORKSHEET'!$B:$B,TRUE,'SCHOOL WORKSHEET'!$C:$C,$A26)/SUMIFS('SCHOOL WORKSHEET'!$N:$N,'SCHOOL WORKSHEET'!$B:$B,TRUE,'SCHOOL WORKSHEET'!$C:$C,$A26))</f>
        <v>0</v>
      </c>
      <c r="L26" s="208">
        <f>IF($C26=0,0,SUMIFS('SCHOOL WORKSHEET'!$AJ:$AJ,'SCHOOL WORKSHEET'!$B:$B,TRUE,'SCHOOL WORKSHEET'!$C:$C,$A26)/SUMIFS('SCHOOL WORKSHEET'!$N:$N,'SCHOOL WORKSHEET'!$B:$B,TRUE,'SCHOOL WORKSHEET'!$C:$C,$A26))</f>
        <v>0</v>
      </c>
      <c r="M26" s="209">
        <f>SUMIFS('SCHOOL WORKSHEET'!$BO:$BO,'SCHOOL WORKSHEET'!$B:$B,TRUE,'SCHOOL WORKSHEET'!$C:$C,$A26)+SUMIFS('SCHOOL WORKSHEET'!$BS:$BS,'SCHOOL WORKSHEET'!$B:$B,TRUE,'SCHOOL WORKSHEET'!$C:$C,$A26)</f>
        <v>0</v>
      </c>
      <c r="N26" s="210">
        <f>SUMIFS('SCHOOL WORKSHEET'!$BP:$BP,'SCHOOL WORKSHEET'!$B:$B,TRUE,'SCHOOL WORKSHEET'!$C:$C,$A26)</f>
        <v>0</v>
      </c>
      <c r="O26" s="210">
        <f>SUMIFS('SCHOOL WORKSHEET'!$BQ:$BQ,'SCHOOL WORKSHEET'!$B:$B,TRUE,'SCHOOL WORKSHEET'!$C:$C,$A26)+SUMIFS('SCHOOL WORKSHEET'!$BT:$BT,'SCHOOL WORKSHEET'!$B:$B,TRUE,'SCHOOL WORKSHEET'!$C:$C,$A26)</f>
        <v>0</v>
      </c>
      <c r="P26" s="210">
        <f>SUMIFS('SCHOOL WORKSHEET'!$BR:$BR,'SCHOOL WORKSHEET'!$B:$B,TRUE,'SCHOOL WORKSHEET'!$C:$C,$A26)</f>
        <v>0</v>
      </c>
      <c r="Q26" s="210">
        <f>SUMIFS('SCHOOL WORKSHEET'!$BU:$BU,'SCHOOL WORKSHEET'!$B:$B,TRUE,'SCHOOL WORKSHEET'!$C:$C,$A26)+SUMIFS('SCHOOL WORKSHEET'!$BS:$BS,'SCHOOL WORKSHEET'!$B:$B,TRUE,'SCHOOL WORKSHEET'!$C:$C,$A26)</f>
        <v>0</v>
      </c>
      <c r="R26" s="167">
        <f t="shared" si="4"/>
        <v>0</v>
      </c>
      <c r="S26" s="211">
        <f>SUMIFS('SCHOOL WORKSHEET'!$BV:$BV,'SCHOOL WORKSHEET'!$B:$B,TRUE,'SCHOOL WORKSHEET'!$C:$C,$A26)</f>
        <v>0</v>
      </c>
      <c r="T26" s="212">
        <f>SUMIFS('SCHOOL WORKSHEET'!$BW:$BW,'SCHOOL WORKSHEET'!$B:$B,TRUE,'SCHOOL WORKSHEET'!$C:$C,$A26)</f>
        <v>0</v>
      </c>
      <c r="U26" s="213">
        <f t="shared" si="5"/>
        <v>0</v>
      </c>
      <c r="V26" s="214">
        <f t="shared" si="6"/>
        <v>0</v>
      </c>
    </row>
    <row r="27" spans="1:22" ht="22.5" customHeight="1" x14ac:dyDescent="0.2">
      <c r="A27" s="200">
        <v>24</v>
      </c>
      <c r="B27" s="201" t="s">
        <v>330</v>
      </c>
      <c r="C27" s="202">
        <f>COUNTIFS('SCHOOL WORKSHEET'!B:B,TRUE,'SCHOOL WORKSHEET'!C:C,A27)</f>
        <v>0</v>
      </c>
      <c r="D27" s="203">
        <f>SUMIFS('SCHOOL WORKSHEET'!$I:$I,'SCHOOL WORKSHEET'!$B:$B,TRUE,'SCHOOL WORKSHEET'!$C:$C,$A27)</f>
        <v>0</v>
      </c>
      <c r="E27" s="98">
        <f>IF(SUMIFS('SCHOOL WORKSHEET'!$F:$F,'SCHOOL WORKSHEET'!$B:$B,TRUE,'SCHOOL WORKSHEET'!$C:$C,$A27)=0,0,
IF(ROUND(SUMIFS('SCHOOL WORKSHEET'!$F:$F,'SCHOOL WORKSHEET'!$B:$B,TRUE,'SCHOOL WORKSHEET'!$C:$C,$A27)/SUMIFS('SCHOOL WORKSHEET'!$I:$I,'SCHOOL WORKSHEET'!$B:$B,TRUE,'SCHOOL WORKSHEET'!$C:$C,$A27),4)&gt;=0.4,
MIN(1,ROUND(SUMIFS('SCHOOL WORKSHEET'!$F:$F,'SCHOOL WORKSHEET'!$B:$B,TRUE,'SCHOOL WORKSHEET'!$C:$C,$A27)/SUMIFS('SCHOOL WORKSHEET'!$I:$I,'SCHOOL WORKSHEET'!$B:$B,TRUE,'SCHOOL WORKSHEET'!$C:$C,$A27)*'FEDERAL RATES (HIDDEN)'!$C$2,4)),
ROUND(SUMIFS('SCHOOL WORKSHEET'!$F:$F,'SCHOOL WORKSHEET'!$B:$B,TRUE,'SCHOOL WORKSHEET'!$C:$C,$A27)/SUMIFS('SCHOOL WORKSHEET'!$I:$I,'SCHOOL WORKSHEET'!$B:$B,TRUE,'SCHOOL WORKSHEET'!$C:$C,$A27),4)))</f>
        <v>0</v>
      </c>
      <c r="F27" s="204"/>
      <c r="G27" s="205">
        <f>IF(SUMIFS('SCHOOL WORKSHEET'!$H:$H,'SCHOOL WORKSHEET'!$B:$B,TRUE,'SCHOOL WORKSHEET'!$C:$C,$A27)=0,0,1-$E27)</f>
        <v>0</v>
      </c>
      <c r="H27" s="206">
        <f>IF($C27=0,0,SUMIFS('SCHOOL WORKSHEET'!$S:$S,'SCHOOL WORKSHEET'!$B:$B,TRUE,'SCHOOL WORKSHEET'!$C:$C,$A27)/SUMIFS('SCHOOL WORKSHEET'!$N:$N,'SCHOOL WORKSHEET'!$B:$B,TRUE,'SCHOOL WORKSHEET'!$C:$C,$A27))</f>
        <v>0</v>
      </c>
      <c r="I27" s="207">
        <f>IF($C27=0,0,SUMIFS('SCHOOL WORKSHEET'!$X:$X,'SCHOOL WORKSHEET'!$B:$B,TRUE,'SCHOOL WORKSHEET'!$C:$C,$A27)/SUMIFS('SCHOOL WORKSHEET'!$N:$N,'SCHOOL WORKSHEET'!$B:$B,TRUE,'SCHOOL WORKSHEET'!$C:$C,$A27))</f>
        <v>0</v>
      </c>
      <c r="J27" s="207">
        <f>IF($C27=0,0,SUMIFS('SCHOOL WORKSHEET'!$AC:$AC,'SCHOOL WORKSHEET'!$B:$B,TRUE,'SCHOOL WORKSHEET'!$C:$C,$A27)/SUMIFS('SCHOOL WORKSHEET'!$N:$N,'SCHOOL WORKSHEET'!$B:$B,TRUE,'SCHOOL WORKSHEET'!$C:$C,$A27))</f>
        <v>0</v>
      </c>
      <c r="K27" s="207">
        <f>IF($C27=0,0,SUMIFS('SCHOOL WORKSHEET'!$AH:$AH,'SCHOOL WORKSHEET'!$B:$B,TRUE,'SCHOOL WORKSHEET'!$C:$C,$A27)/SUMIFS('SCHOOL WORKSHEET'!$N:$N,'SCHOOL WORKSHEET'!$B:$B,TRUE,'SCHOOL WORKSHEET'!$C:$C,$A27))</f>
        <v>0</v>
      </c>
      <c r="L27" s="208">
        <f>IF($C27=0,0,SUMIFS('SCHOOL WORKSHEET'!$AJ:$AJ,'SCHOOL WORKSHEET'!$B:$B,TRUE,'SCHOOL WORKSHEET'!$C:$C,$A27)/SUMIFS('SCHOOL WORKSHEET'!$N:$N,'SCHOOL WORKSHEET'!$B:$B,TRUE,'SCHOOL WORKSHEET'!$C:$C,$A27))</f>
        <v>0</v>
      </c>
      <c r="M27" s="209">
        <f>SUMIFS('SCHOOL WORKSHEET'!$BO:$BO,'SCHOOL WORKSHEET'!$B:$B,TRUE,'SCHOOL WORKSHEET'!$C:$C,$A27)+SUMIFS('SCHOOL WORKSHEET'!$BS:$BS,'SCHOOL WORKSHEET'!$B:$B,TRUE,'SCHOOL WORKSHEET'!$C:$C,$A27)</f>
        <v>0</v>
      </c>
      <c r="N27" s="210">
        <f>SUMIFS('SCHOOL WORKSHEET'!$BP:$BP,'SCHOOL WORKSHEET'!$B:$B,TRUE,'SCHOOL WORKSHEET'!$C:$C,$A27)</f>
        <v>0</v>
      </c>
      <c r="O27" s="210">
        <f>SUMIFS('SCHOOL WORKSHEET'!$BQ:$BQ,'SCHOOL WORKSHEET'!$B:$B,TRUE,'SCHOOL WORKSHEET'!$C:$C,$A27)+SUMIFS('SCHOOL WORKSHEET'!$BT:$BT,'SCHOOL WORKSHEET'!$B:$B,TRUE,'SCHOOL WORKSHEET'!$C:$C,$A27)</f>
        <v>0</v>
      </c>
      <c r="P27" s="210">
        <f>SUMIFS('SCHOOL WORKSHEET'!$BR:$BR,'SCHOOL WORKSHEET'!$B:$B,TRUE,'SCHOOL WORKSHEET'!$C:$C,$A27)</f>
        <v>0</v>
      </c>
      <c r="Q27" s="210">
        <f>SUMIFS('SCHOOL WORKSHEET'!$BU:$BU,'SCHOOL WORKSHEET'!$B:$B,TRUE,'SCHOOL WORKSHEET'!$C:$C,$A27)+SUMIFS('SCHOOL WORKSHEET'!$BS:$BS,'SCHOOL WORKSHEET'!$B:$B,TRUE,'SCHOOL WORKSHEET'!$C:$C,$A27)</f>
        <v>0</v>
      </c>
      <c r="R27" s="167">
        <f t="shared" si="4"/>
        <v>0</v>
      </c>
      <c r="S27" s="211">
        <f>SUMIFS('SCHOOL WORKSHEET'!$BV:$BV,'SCHOOL WORKSHEET'!$B:$B,TRUE,'SCHOOL WORKSHEET'!$C:$C,$A27)</f>
        <v>0</v>
      </c>
      <c r="T27" s="212">
        <f>SUMIFS('SCHOOL WORKSHEET'!$BW:$BW,'SCHOOL WORKSHEET'!$B:$B,TRUE,'SCHOOL WORKSHEET'!$C:$C,$A27)</f>
        <v>0</v>
      </c>
      <c r="U27" s="213">
        <f t="shared" si="5"/>
        <v>0</v>
      </c>
      <c r="V27" s="214">
        <f t="shared" si="6"/>
        <v>0</v>
      </c>
    </row>
    <row r="28" spans="1:22" ht="22.5" customHeight="1" x14ac:dyDescent="0.2">
      <c r="A28" s="200">
        <v>25</v>
      </c>
      <c r="B28" s="201" t="s">
        <v>331</v>
      </c>
      <c r="C28" s="202">
        <f>COUNTIFS('SCHOOL WORKSHEET'!B:B,TRUE,'SCHOOL WORKSHEET'!C:C,A28)</f>
        <v>0</v>
      </c>
      <c r="D28" s="203">
        <f>SUMIFS('SCHOOL WORKSHEET'!$I:$I,'SCHOOL WORKSHEET'!$B:$B,TRUE,'SCHOOL WORKSHEET'!$C:$C,$A28)</f>
        <v>0</v>
      </c>
      <c r="E28" s="98">
        <f>IF(SUMIFS('SCHOOL WORKSHEET'!$F:$F,'SCHOOL WORKSHEET'!$B:$B,TRUE,'SCHOOL WORKSHEET'!$C:$C,$A28)=0,0,
IF(ROUND(SUMIFS('SCHOOL WORKSHEET'!$F:$F,'SCHOOL WORKSHEET'!$B:$B,TRUE,'SCHOOL WORKSHEET'!$C:$C,$A28)/SUMIFS('SCHOOL WORKSHEET'!$I:$I,'SCHOOL WORKSHEET'!$B:$B,TRUE,'SCHOOL WORKSHEET'!$C:$C,$A28),4)&gt;=0.4,
MIN(1,ROUND(SUMIFS('SCHOOL WORKSHEET'!$F:$F,'SCHOOL WORKSHEET'!$B:$B,TRUE,'SCHOOL WORKSHEET'!$C:$C,$A28)/SUMIFS('SCHOOL WORKSHEET'!$I:$I,'SCHOOL WORKSHEET'!$B:$B,TRUE,'SCHOOL WORKSHEET'!$C:$C,$A28)*'FEDERAL RATES (HIDDEN)'!$C$2,4)),
ROUND(SUMIFS('SCHOOL WORKSHEET'!$F:$F,'SCHOOL WORKSHEET'!$B:$B,TRUE,'SCHOOL WORKSHEET'!$C:$C,$A28)/SUMIFS('SCHOOL WORKSHEET'!$I:$I,'SCHOOL WORKSHEET'!$B:$B,TRUE,'SCHOOL WORKSHEET'!$C:$C,$A28),4)))</f>
        <v>0</v>
      </c>
      <c r="F28" s="204"/>
      <c r="G28" s="205">
        <f>IF(SUMIFS('SCHOOL WORKSHEET'!$H:$H,'SCHOOL WORKSHEET'!$B:$B,TRUE,'SCHOOL WORKSHEET'!$C:$C,$A28)=0,0,1-$E28)</f>
        <v>0</v>
      </c>
      <c r="H28" s="206">
        <f>IF($C28=0,0,SUMIFS('SCHOOL WORKSHEET'!$S:$S,'SCHOOL WORKSHEET'!$B:$B,TRUE,'SCHOOL WORKSHEET'!$C:$C,$A28)/SUMIFS('SCHOOL WORKSHEET'!$N:$N,'SCHOOL WORKSHEET'!$B:$B,TRUE,'SCHOOL WORKSHEET'!$C:$C,$A28))</f>
        <v>0</v>
      </c>
      <c r="I28" s="207">
        <f>IF($C28=0,0,SUMIFS('SCHOOL WORKSHEET'!$X:$X,'SCHOOL WORKSHEET'!$B:$B,TRUE,'SCHOOL WORKSHEET'!$C:$C,$A28)/SUMIFS('SCHOOL WORKSHEET'!$N:$N,'SCHOOL WORKSHEET'!$B:$B,TRUE,'SCHOOL WORKSHEET'!$C:$C,$A28))</f>
        <v>0</v>
      </c>
      <c r="J28" s="207">
        <f>IF($C28=0,0,SUMIFS('SCHOOL WORKSHEET'!$AC:$AC,'SCHOOL WORKSHEET'!$B:$B,TRUE,'SCHOOL WORKSHEET'!$C:$C,$A28)/SUMIFS('SCHOOL WORKSHEET'!$N:$N,'SCHOOL WORKSHEET'!$B:$B,TRUE,'SCHOOL WORKSHEET'!$C:$C,$A28))</f>
        <v>0</v>
      </c>
      <c r="K28" s="207">
        <f>IF($C28=0,0,SUMIFS('SCHOOL WORKSHEET'!$AH:$AH,'SCHOOL WORKSHEET'!$B:$B,TRUE,'SCHOOL WORKSHEET'!$C:$C,$A28)/SUMIFS('SCHOOL WORKSHEET'!$N:$N,'SCHOOL WORKSHEET'!$B:$B,TRUE,'SCHOOL WORKSHEET'!$C:$C,$A28))</f>
        <v>0</v>
      </c>
      <c r="L28" s="208">
        <f>IF($C28=0,0,SUMIFS('SCHOOL WORKSHEET'!$AJ:$AJ,'SCHOOL WORKSHEET'!$B:$B,TRUE,'SCHOOL WORKSHEET'!$C:$C,$A28)/SUMIFS('SCHOOL WORKSHEET'!$N:$N,'SCHOOL WORKSHEET'!$B:$B,TRUE,'SCHOOL WORKSHEET'!$C:$C,$A28))</f>
        <v>0</v>
      </c>
      <c r="M28" s="209">
        <f>SUMIFS('SCHOOL WORKSHEET'!$BO:$BO,'SCHOOL WORKSHEET'!$B:$B,TRUE,'SCHOOL WORKSHEET'!$C:$C,$A28)+SUMIFS('SCHOOL WORKSHEET'!$BS:$BS,'SCHOOL WORKSHEET'!$B:$B,TRUE,'SCHOOL WORKSHEET'!$C:$C,$A28)</f>
        <v>0</v>
      </c>
      <c r="N28" s="210">
        <f>SUMIFS('SCHOOL WORKSHEET'!$BP:$BP,'SCHOOL WORKSHEET'!$B:$B,TRUE,'SCHOOL WORKSHEET'!$C:$C,$A28)</f>
        <v>0</v>
      </c>
      <c r="O28" s="210">
        <f>SUMIFS('SCHOOL WORKSHEET'!$BQ:$BQ,'SCHOOL WORKSHEET'!$B:$B,TRUE,'SCHOOL WORKSHEET'!$C:$C,$A28)+SUMIFS('SCHOOL WORKSHEET'!$BT:$BT,'SCHOOL WORKSHEET'!$B:$B,TRUE,'SCHOOL WORKSHEET'!$C:$C,$A28)</f>
        <v>0</v>
      </c>
      <c r="P28" s="210">
        <f>SUMIFS('SCHOOL WORKSHEET'!$BR:$BR,'SCHOOL WORKSHEET'!$B:$B,TRUE,'SCHOOL WORKSHEET'!$C:$C,$A28)</f>
        <v>0</v>
      </c>
      <c r="Q28" s="210">
        <f>SUMIFS('SCHOOL WORKSHEET'!$BU:$BU,'SCHOOL WORKSHEET'!$B:$B,TRUE,'SCHOOL WORKSHEET'!$C:$C,$A28)+SUMIFS('SCHOOL WORKSHEET'!$BS:$BS,'SCHOOL WORKSHEET'!$B:$B,TRUE,'SCHOOL WORKSHEET'!$C:$C,$A28)</f>
        <v>0</v>
      </c>
      <c r="R28" s="167">
        <f t="shared" si="4"/>
        <v>0</v>
      </c>
      <c r="S28" s="211">
        <f>SUMIFS('SCHOOL WORKSHEET'!$BV:$BV,'SCHOOL WORKSHEET'!$B:$B,TRUE,'SCHOOL WORKSHEET'!$C:$C,$A28)</f>
        <v>0</v>
      </c>
      <c r="T28" s="212">
        <f>SUMIFS('SCHOOL WORKSHEET'!$BW:$BW,'SCHOOL WORKSHEET'!$B:$B,TRUE,'SCHOOL WORKSHEET'!$C:$C,$A28)</f>
        <v>0</v>
      </c>
      <c r="U28" s="213">
        <f t="shared" si="5"/>
        <v>0</v>
      </c>
      <c r="V28" s="214">
        <f t="shared" si="6"/>
        <v>0</v>
      </c>
    </row>
    <row r="29" spans="1:22" ht="22.5" customHeight="1" x14ac:dyDescent="0.2">
      <c r="A29" s="200">
        <v>26</v>
      </c>
      <c r="B29" s="201" t="s">
        <v>332</v>
      </c>
      <c r="C29" s="202">
        <f>COUNTIFS('SCHOOL WORKSHEET'!B:B,TRUE,'SCHOOL WORKSHEET'!C:C,A29)</f>
        <v>0</v>
      </c>
      <c r="D29" s="203">
        <f>SUMIFS('SCHOOL WORKSHEET'!$I:$I,'SCHOOL WORKSHEET'!$B:$B,TRUE,'SCHOOL WORKSHEET'!$C:$C,$A29)</f>
        <v>0</v>
      </c>
      <c r="E29" s="98">
        <f>IF(SUMIFS('SCHOOL WORKSHEET'!$F:$F,'SCHOOL WORKSHEET'!$B:$B,TRUE,'SCHOOL WORKSHEET'!$C:$C,$A29)=0,0,
IF(ROUND(SUMIFS('SCHOOL WORKSHEET'!$F:$F,'SCHOOL WORKSHEET'!$B:$B,TRUE,'SCHOOL WORKSHEET'!$C:$C,$A29)/SUMIFS('SCHOOL WORKSHEET'!$I:$I,'SCHOOL WORKSHEET'!$B:$B,TRUE,'SCHOOL WORKSHEET'!$C:$C,$A29),4)&gt;=0.4,
MIN(1,ROUND(SUMIFS('SCHOOL WORKSHEET'!$F:$F,'SCHOOL WORKSHEET'!$B:$B,TRUE,'SCHOOL WORKSHEET'!$C:$C,$A29)/SUMIFS('SCHOOL WORKSHEET'!$I:$I,'SCHOOL WORKSHEET'!$B:$B,TRUE,'SCHOOL WORKSHEET'!$C:$C,$A29)*'FEDERAL RATES (HIDDEN)'!$C$2,4)),
ROUND(SUMIFS('SCHOOL WORKSHEET'!$F:$F,'SCHOOL WORKSHEET'!$B:$B,TRUE,'SCHOOL WORKSHEET'!$C:$C,$A29)/SUMIFS('SCHOOL WORKSHEET'!$I:$I,'SCHOOL WORKSHEET'!$B:$B,TRUE,'SCHOOL WORKSHEET'!$C:$C,$A29),4)))</f>
        <v>0</v>
      </c>
      <c r="F29" s="204"/>
      <c r="G29" s="205">
        <f>IF(SUMIFS('SCHOOL WORKSHEET'!$H:$H,'SCHOOL WORKSHEET'!$B:$B,TRUE,'SCHOOL WORKSHEET'!$C:$C,$A29)=0,0,1-$E29)</f>
        <v>0</v>
      </c>
      <c r="H29" s="206">
        <f>IF($C29=0,0,SUMIFS('SCHOOL WORKSHEET'!$S:$S,'SCHOOL WORKSHEET'!$B:$B,TRUE,'SCHOOL WORKSHEET'!$C:$C,$A29)/SUMIFS('SCHOOL WORKSHEET'!$N:$N,'SCHOOL WORKSHEET'!$B:$B,TRUE,'SCHOOL WORKSHEET'!$C:$C,$A29))</f>
        <v>0</v>
      </c>
      <c r="I29" s="207">
        <f>IF($C29=0,0,SUMIFS('SCHOOL WORKSHEET'!$X:$X,'SCHOOL WORKSHEET'!$B:$B,TRUE,'SCHOOL WORKSHEET'!$C:$C,$A29)/SUMIFS('SCHOOL WORKSHEET'!$N:$N,'SCHOOL WORKSHEET'!$B:$B,TRUE,'SCHOOL WORKSHEET'!$C:$C,$A29))</f>
        <v>0</v>
      </c>
      <c r="J29" s="207">
        <f>IF($C29=0,0,SUMIFS('SCHOOL WORKSHEET'!$AC:$AC,'SCHOOL WORKSHEET'!$B:$B,TRUE,'SCHOOL WORKSHEET'!$C:$C,$A29)/SUMIFS('SCHOOL WORKSHEET'!$N:$N,'SCHOOL WORKSHEET'!$B:$B,TRUE,'SCHOOL WORKSHEET'!$C:$C,$A29))</f>
        <v>0</v>
      </c>
      <c r="K29" s="207">
        <f>IF($C29=0,0,SUMIFS('SCHOOL WORKSHEET'!$AH:$AH,'SCHOOL WORKSHEET'!$B:$B,TRUE,'SCHOOL WORKSHEET'!$C:$C,$A29)/SUMIFS('SCHOOL WORKSHEET'!$N:$N,'SCHOOL WORKSHEET'!$B:$B,TRUE,'SCHOOL WORKSHEET'!$C:$C,$A29))</f>
        <v>0</v>
      </c>
      <c r="L29" s="208">
        <f>IF($C29=0,0,SUMIFS('SCHOOL WORKSHEET'!$AJ:$AJ,'SCHOOL WORKSHEET'!$B:$B,TRUE,'SCHOOL WORKSHEET'!$C:$C,$A29)/SUMIFS('SCHOOL WORKSHEET'!$N:$N,'SCHOOL WORKSHEET'!$B:$B,TRUE,'SCHOOL WORKSHEET'!$C:$C,$A29))</f>
        <v>0</v>
      </c>
      <c r="M29" s="209">
        <f>SUMIFS('SCHOOL WORKSHEET'!$BO:$BO,'SCHOOL WORKSHEET'!$B:$B,TRUE,'SCHOOL WORKSHEET'!$C:$C,$A29)+SUMIFS('SCHOOL WORKSHEET'!$BS:$BS,'SCHOOL WORKSHEET'!$B:$B,TRUE,'SCHOOL WORKSHEET'!$C:$C,$A29)</f>
        <v>0</v>
      </c>
      <c r="N29" s="210">
        <f>SUMIFS('SCHOOL WORKSHEET'!$BP:$BP,'SCHOOL WORKSHEET'!$B:$B,TRUE,'SCHOOL WORKSHEET'!$C:$C,$A29)</f>
        <v>0</v>
      </c>
      <c r="O29" s="210">
        <f>SUMIFS('SCHOOL WORKSHEET'!$BQ:$BQ,'SCHOOL WORKSHEET'!$B:$B,TRUE,'SCHOOL WORKSHEET'!$C:$C,$A29)+SUMIFS('SCHOOL WORKSHEET'!$BT:$BT,'SCHOOL WORKSHEET'!$B:$B,TRUE,'SCHOOL WORKSHEET'!$C:$C,$A29)</f>
        <v>0</v>
      </c>
      <c r="P29" s="210">
        <f>SUMIFS('SCHOOL WORKSHEET'!$BR:$BR,'SCHOOL WORKSHEET'!$B:$B,TRUE,'SCHOOL WORKSHEET'!$C:$C,$A29)</f>
        <v>0</v>
      </c>
      <c r="Q29" s="210">
        <f>SUMIFS('SCHOOL WORKSHEET'!$BU:$BU,'SCHOOL WORKSHEET'!$B:$B,TRUE,'SCHOOL WORKSHEET'!$C:$C,$A29)+SUMIFS('SCHOOL WORKSHEET'!$BS:$BS,'SCHOOL WORKSHEET'!$B:$B,TRUE,'SCHOOL WORKSHEET'!$C:$C,$A29)</f>
        <v>0</v>
      </c>
      <c r="R29" s="167">
        <f t="shared" si="4"/>
        <v>0</v>
      </c>
      <c r="S29" s="211">
        <f>SUMIFS('SCHOOL WORKSHEET'!$BV:$BV,'SCHOOL WORKSHEET'!$B:$B,TRUE,'SCHOOL WORKSHEET'!$C:$C,$A29)</f>
        <v>0</v>
      </c>
      <c r="T29" s="212">
        <f>SUMIFS('SCHOOL WORKSHEET'!$BW:$BW,'SCHOOL WORKSHEET'!$B:$B,TRUE,'SCHOOL WORKSHEET'!$C:$C,$A29)</f>
        <v>0</v>
      </c>
      <c r="U29" s="213">
        <f t="shared" si="5"/>
        <v>0</v>
      </c>
      <c r="V29" s="214">
        <f t="shared" si="6"/>
        <v>0</v>
      </c>
    </row>
    <row r="30" spans="1:22" ht="22.5" customHeight="1" x14ac:dyDescent="0.2">
      <c r="A30" s="200">
        <v>27</v>
      </c>
      <c r="B30" s="201" t="s">
        <v>333</v>
      </c>
      <c r="C30" s="202">
        <f>COUNTIFS('SCHOOL WORKSHEET'!B:B,TRUE,'SCHOOL WORKSHEET'!C:C,A30)</f>
        <v>0</v>
      </c>
      <c r="D30" s="203">
        <f>SUMIFS('SCHOOL WORKSHEET'!$I:$I,'SCHOOL WORKSHEET'!$B:$B,TRUE,'SCHOOL WORKSHEET'!$C:$C,$A30)</f>
        <v>0</v>
      </c>
      <c r="E30" s="98">
        <f>IF(SUMIFS('SCHOOL WORKSHEET'!$F:$F,'SCHOOL WORKSHEET'!$B:$B,TRUE,'SCHOOL WORKSHEET'!$C:$C,$A30)=0,0,
IF(ROUND(SUMIFS('SCHOOL WORKSHEET'!$F:$F,'SCHOOL WORKSHEET'!$B:$B,TRUE,'SCHOOL WORKSHEET'!$C:$C,$A30)/SUMIFS('SCHOOL WORKSHEET'!$I:$I,'SCHOOL WORKSHEET'!$B:$B,TRUE,'SCHOOL WORKSHEET'!$C:$C,$A30),4)&gt;=0.4,
MIN(1,ROUND(SUMIFS('SCHOOL WORKSHEET'!$F:$F,'SCHOOL WORKSHEET'!$B:$B,TRUE,'SCHOOL WORKSHEET'!$C:$C,$A30)/SUMIFS('SCHOOL WORKSHEET'!$I:$I,'SCHOOL WORKSHEET'!$B:$B,TRUE,'SCHOOL WORKSHEET'!$C:$C,$A30)*'FEDERAL RATES (HIDDEN)'!$C$2,4)),
ROUND(SUMIFS('SCHOOL WORKSHEET'!$F:$F,'SCHOOL WORKSHEET'!$B:$B,TRUE,'SCHOOL WORKSHEET'!$C:$C,$A30)/SUMIFS('SCHOOL WORKSHEET'!$I:$I,'SCHOOL WORKSHEET'!$B:$B,TRUE,'SCHOOL WORKSHEET'!$C:$C,$A30),4)))</f>
        <v>0</v>
      </c>
      <c r="F30" s="204"/>
      <c r="G30" s="205">
        <f>IF(SUMIFS('SCHOOL WORKSHEET'!$H:$H,'SCHOOL WORKSHEET'!$B:$B,TRUE,'SCHOOL WORKSHEET'!$C:$C,$A30)=0,0,1-$E30)</f>
        <v>0</v>
      </c>
      <c r="H30" s="206">
        <f>IF($C30=0,0,SUMIFS('SCHOOL WORKSHEET'!$S:$S,'SCHOOL WORKSHEET'!$B:$B,TRUE,'SCHOOL WORKSHEET'!$C:$C,$A30)/SUMIFS('SCHOOL WORKSHEET'!$N:$N,'SCHOOL WORKSHEET'!$B:$B,TRUE,'SCHOOL WORKSHEET'!$C:$C,$A30))</f>
        <v>0</v>
      </c>
      <c r="I30" s="207">
        <f>IF($C30=0,0,SUMIFS('SCHOOL WORKSHEET'!$X:$X,'SCHOOL WORKSHEET'!$B:$B,TRUE,'SCHOOL WORKSHEET'!$C:$C,$A30)/SUMIFS('SCHOOL WORKSHEET'!$N:$N,'SCHOOL WORKSHEET'!$B:$B,TRUE,'SCHOOL WORKSHEET'!$C:$C,$A30))</f>
        <v>0</v>
      </c>
      <c r="J30" s="207">
        <f>IF($C30=0,0,SUMIFS('SCHOOL WORKSHEET'!$AC:$AC,'SCHOOL WORKSHEET'!$B:$B,TRUE,'SCHOOL WORKSHEET'!$C:$C,$A30)/SUMIFS('SCHOOL WORKSHEET'!$N:$N,'SCHOOL WORKSHEET'!$B:$B,TRUE,'SCHOOL WORKSHEET'!$C:$C,$A30))</f>
        <v>0</v>
      </c>
      <c r="K30" s="207">
        <f>IF($C30=0,0,SUMIFS('SCHOOL WORKSHEET'!$AH:$AH,'SCHOOL WORKSHEET'!$B:$B,TRUE,'SCHOOL WORKSHEET'!$C:$C,$A30)/SUMIFS('SCHOOL WORKSHEET'!$N:$N,'SCHOOL WORKSHEET'!$B:$B,TRUE,'SCHOOL WORKSHEET'!$C:$C,$A30))</f>
        <v>0</v>
      </c>
      <c r="L30" s="208">
        <f>IF($C30=0,0,SUMIFS('SCHOOL WORKSHEET'!$AJ:$AJ,'SCHOOL WORKSHEET'!$B:$B,TRUE,'SCHOOL WORKSHEET'!$C:$C,$A30)/SUMIFS('SCHOOL WORKSHEET'!$N:$N,'SCHOOL WORKSHEET'!$B:$B,TRUE,'SCHOOL WORKSHEET'!$C:$C,$A30))</f>
        <v>0</v>
      </c>
      <c r="M30" s="209">
        <f>SUMIFS('SCHOOL WORKSHEET'!$BO:$BO,'SCHOOL WORKSHEET'!$B:$B,TRUE,'SCHOOL WORKSHEET'!$C:$C,$A30)+SUMIFS('SCHOOL WORKSHEET'!$BS:$BS,'SCHOOL WORKSHEET'!$B:$B,TRUE,'SCHOOL WORKSHEET'!$C:$C,$A30)</f>
        <v>0</v>
      </c>
      <c r="N30" s="210">
        <f>SUMIFS('SCHOOL WORKSHEET'!$BP:$BP,'SCHOOL WORKSHEET'!$B:$B,TRUE,'SCHOOL WORKSHEET'!$C:$C,$A30)</f>
        <v>0</v>
      </c>
      <c r="O30" s="210">
        <f>SUMIFS('SCHOOL WORKSHEET'!$BQ:$BQ,'SCHOOL WORKSHEET'!$B:$B,TRUE,'SCHOOL WORKSHEET'!$C:$C,$A30)+SUMIFS('SCHOOL WORKSHEET'!$BT:$BT,'SCHOOL WORKSHEET'!$B:$B,TRUE,'SCHOOL WORKSHEET'!$C:$C,$A30)</f>
        <v>0</v>
      </c>
      <c r="P30" s="210">
        <f>SUMIFS('SCHOOL WORKSHEET'!$BR:$BR,'SCHOOL WORKSHEET'!$B:$B,TRUE,'SCHOOL WORKSHEET'!$C:$C,$A30)</f>
        <v>0</v>
      </c>
      <c r="Q30" s="210">
        <f>SUMIFS('SCHOOL WORKSHEET'!$BU:$BU,'SCHOOL WORKSHEET'!$B:$B,TRUE,'SCHOOL WORKSHEET'!$C:$C,$A30)+SUMIFS('SCHOOL WORKSHEET'!$BS:$BS,'SCHOOL WORKSHEET'!$B:$B,TRUE,'SCHOOL WORKSHEET'!$C:$C,$A30)</f>
        <v>0</v>
      </c>
      <c r="R30" s="167">
        <f t="shared" si="4"/>
        <v>0</v>
      </c>
      <c r="S30" s="211">
        <f>SUMIFS('SCHOOL WORKSHEET'!$BV:$BV,'SCHOOL WORKSHEET'!$B:$B,TRUE,'SCHOOL WORKSHEET'!$C:$C,$A30)</f>
        <v>0</v>
      </c>
      <c r="T30" s="212">
        <f>SUMIFS('SCHOOL WORKSHEET'!$BW:$BW,'SCHOOL WORKSHEET'!$B:$B,TRUE,'SCHOOL WORKSHEET'!$C:$C,$A30)</f>
        <v>0</v>
      </c>
      <c r="U30" s="213">
        <f t="shared" si="5"/>
        <v>0</v>
      </c>
      <c r="V30" s="214">
        <f t="shared" si="6"/>
        <v>0</v>
      </c>
    </row>
    <row r="31" spans="1:22" ht="22.5" customHeight="1" x14ac:dyDescent="0.2">
      <c r="A31" s="200">
        <v>28</v>
      </c>
      <c r="B31" s="201" t="s">
        <v>334</v>
      </c>
      <c r="C31" s="202">
        <f>COUNTIFS('SCHOOL WORKSHEET'!B:B,TRUE,'SCHOOL WORKSHEET'!C:C,A31)</f>
        <v>0</v>
      </c>
      <c r="D31" s="203">
        <f>SUMIFS('SCHOOL WORKSHEET'!$I:$I,'SCHOOL WORKSHEET'!$B:$B,TRUE,'SCHOOL WORKSHEET'!$C:$C,$A31)</f>
        <v>0</v>
      </c>
      <c r="E31" s="98">
        <f>IF(SUMIFS('SCHOOL WORKSHEET'!$F:$F,'SCHOOL WORKSHEET'!$B:$B,TRUE,'SCHOOL WORKSHEET'!$C:$C,$A31)=0,0,
IF(ROUND(SUMIFS('SCHOOL WORKSHEET'!$F:$F,'SCHOOL WORKSHEET'!$B:$B,TRUE,'SCHOOL WORKSHEET'!$C:$C,$A31)/SUMIFS('SCHOOL WORKSHEET'!$I:$I,'SCHOOL WORKSHEET'!$B:$B,TRUE,'SCHOOL WORKSHEET'!$C:$C,$A31),4)&gt;=0.4,
MIN(1,ROUND(SUMIFS('SCHOOL WORKSHEET'!$F:$F,'SCHOOL WORKSHEET'!$B:$B,TRUE,'SCHOOL WORKSHEET'!$C:$C,$A31)/SUMIFS('SCHOOL WORKSHEET'!$I:$I,'SCHOOL WORKSHEET'!$B:$B,TRUE,'SCHOOL WORKSHEET'!$C:$C,$A31)*'FEDERAL RATES (HIDDEN)'!$C$2,4)),
ROUND(SUMIFS('SCHOOL WORKSHEET'!$F:$F,'SCHOOL WORKSHEET'!$B:$B,TRUE,'SCHOOL WORKSHEET'!$C:$C,$A31)/SUMIFS('SCHOOL WORKSHEET'!$I:$I,'SCHOOL WORKSHEET'!$B:$B,TRUE,'SCHOOL WORKSHEET'!$C:$C,$A31),4)))</f>
        <v>0</v>
      </c>
      <c r="F31" s="204"/>
      <c r="G31" s="205">
        <f>IF(SUMIFS('SCHOOL WORKSHEET'!$H:$H,'SCHOOL WORKSHEET'!$B:$B,TRUE,'SCHOOL WORKSHEET'!$C:$C,$A31)=0,0,1-$E31)</f>
        <v>0</v>
      </c>
      <c r="H31" s="206">
        <f>IF($C31=0,0,SUMIFS('SCHOOL WORKSHEET'!$S:$S,'SCHOOL WORKSHEET'!$B:$B,TRUE,'SCHOOL WORKSHEET'!$C:$C,$A31)/SUMIFS('SCHOOL WORKSHEET'!$N:$N,'SCHOOL WORKSHEET'!$B:$B,TRUE,'SCHOOL WORKSHEET'!$C:$C,$A31))</f>
        <v>0</v>
      </c>
      <c r="I31" s="207">
        <f>IF($C31=0,0,SUMIFS('SCHOOL WORKSHEET'!$X:$X,'SCHOOL WORKSHEET'!$B:$B,TRUE,'SCHOOL WORKSHEET'!$C:$C,$A31)/SUMIFS('SCHOOL WORKSHEET'!$N:$N,'SCHOOL WORKSHEET'!$B:$B,TRUE,'SCHOOL WORKSHEET'!$C:$C,$A31))</f>
        <v>0</v>
      </c>
      <c r="J31" s="207">
        <f>IF($C31=0,0,SUMIFS('SCHOOL WORKSHEET'!$AC:$AC,'SCHOOL WORKSHEET'!$B:$B,TRUE,'SCHOOL WORKSHEET'!$C:$C,$A31)/SUMIFS('SCHOOL WORKSHEET'!$N:$N,'SCHOOL WORKSHEET'!$B:$B,TRUE,'SCHOOL WORKSHEET'!$C:$C,$A31))</f>
        <v>0</v>
      </c>
      <c r="K31" s="207">
        <f>IF($C31=0,0,SUMIFS('SCHOOL WORKSHEET'!$AH:$AH,'SCHOOL WORKSHEET'!$B:$B,TRUE,'SCHOOL WORKSHEET'!$C:$C,$A31)/SUMIFS('SCHOOL WORKSHEET'!$N:$N,'SCHOOL WORKSHEET'!$B:$B,TRUE,'SCHOOL WORKSHEET'!$C:$C,$A31))</f>
        <v>0</v>
      </c>
      <c r="L31" s="208">
        <f>IF($C31=0,0,SUMIFS('SCHOOL WORKSHEET'!$AJ:$AJ,'SCHOOL WORKSHEET'!$B:$B,TRUE,'SCHOOL WORKSHEET'!$C:$C,$A31)/SUMIFS('SCHOOL WORKSHEET'!$N:$N,'SCHOOL WORKSHEET'!$B:$B,TRUE,'SCHOOL WORKSHEET'!$C:$C,$A31))</f>
        <v>0</v>
      </c>
      <c r="M31" s="209">
        <f>SUMIFS('SCHOOL WORKSHEET'!$BO:$BO,'SCHOOL WORKSHEET'!$B:$B,TRUE,'SCHOOL WORKSHEET'!$C:$C,$A31)+SUMIFS('SCHOOL WORKSHEET'!$BS:$BS,'SCHOOL WORKSHEET'!$B:$B,TRUE,'SCHOOL WORKSHEET'!$C:$C,$A31)</f>
        <v>0</v>
      </c>
      <c r="N31" s="210">
        <f>SUMIFS('SCHOOL WORKSHEET'!$BP:$BP,'SCHOOL WORKSHEET'!$B:$B,TRUE,'SCHOOL WORKSHEET'!$C:$C,$A31)</f>
        <v>0</v>
      </c>
      <c r="O31" s="210">
        <f>SUMIFS('SCHOOL WORKSHEET'!$BQ:$BQ,'SCHOOL WORKSHEET'!$B:$B,TRUE,'SCHOOL WORKSHEET'!$C:$C,$A31)+SUMIFS('SCHOOL WORKSHEET'!$BT:$BT,'SCHOOL WORKSHEET'!$B:$B,TRUE,'SCHOOL WORKSHEET'!$C:$C,$A31)</f>
        <v>0</v>
      </c>
      <c r="P31" s="210">
        <f>SUMIFS('SCHOOL WORKSHEET'!$BR:$BR,'SCHOOL WORKSHEET'!$B:$B,TRUE,'SCHOOL WORKSHEET'!$C:$C,$A31)</f>
        <v>0</v>
      </c>
      <c r="Q31" s="210">
        <f>SUMIFS('SCHOOL WORKSHEET'!$BU:$BU,'SCHOOL WORKSHEET'!$B:$B,TRUE,'SCHOOL WORKSHEET'!$C:$C,$A31)+SUMIFS('SCHOOL WORKSHEET'!$BS:$BS,'SCHOOL WORKSHEET'!$B:$B,TRUE,'SCHOOL WORKSHEET'!$C:$C,$A31)</f>
        <v>0</v>
      </c>
      <c r="R31" s="167">
        <f t="shared" si="4"/>
        <v>0</v>
      </c>
      <c r="S31" s="211">
        <f>SUMIFS('SCHOOL WORKSHEET'!$BV:$BV,'SCHOOL WORKSHEET'!$B:$B,TRUE,'SCHOOL WORKSHEET'!$C:$C,$A31)</f>
        <v>0</v>
      </c>
      <c r="T31" s="212">
        <f>SUMIFS('SCHOOL WORKSHEET'!$BW:$BW,'SCHOOL WORKSHEET'!$B:$B,TRUE,'SCHOOL WORKSHEET'!$C:$C,$A31)</f>
        <v>0</v>
      </c>
      <c r="U31" s="213">
        <f t="shared" si="5"/>
        <v>0</v>
      </c>
      <c r="V31" s="214">
        <f t="shared" si="6"/>
        <v>0</v>
      </c>
    </row>
    <row r="32" spans="1:22" ht="22.5" customHeight="1" x14ac:dyDescent="0.2">
      <c r="A32" s="200">
        <v>29</v>
      </c>
      <c r="B32" s="201" t="s">
        <v>335</v>
      </c>
      <c r="C32" s="202">
        <f>COUNTIFS('SCHOOL WORKSHEET'!B:B,TRUE,'SCHOOL WORKSHEET'!C:C,A32)</f>
        <v>0</v>
      </c>
      <c r="D32" s="203">
        <f>SUMIFS('SCHOOL WORKSHEET'!$I:$I,'SCHOOL WORKSHEET'!$B:$B,TRUE,'SCHOOL WORKSHEET'!$C:$C,$A32)</f>
        <v>0</v>
      </c>
      <c r="E32" s="98">
        <f>IF(SUMIFS('SCHOOL WORKSHEET'!$F:$F,'SCHOOL WORKSHEET'!$B:$B,TRUE,'SCHOOL WORKSHEET'!$C:$C,$A32)=0,0,
IF(ROUND(SUMIFS('SCHOOL WORKSHEET'!$F:$F,'SCHOOL WORKSHEET'!$B:$B,TRUE,'SCHOOL WORKSHEET'!$C:$C,$A32)/SUMIFS('SCHOOL WORKSHEET'!$I:$I,'SCHOOL WORKSHEET'!$B:$B,TRUE,'SCHOOL WORKSHEET'!$C:$C,$A32),4)&gt;=0.4,
MIN(1,ROUND(SUMIFS('SCHOOL WORKSHEET'!$F:$F,'SCHOOL WORKSHEET'!$B:$B,TRUE,'SCHOOL WORKSHEET'!$C:$C,$A32)/SUMIFS('SCHOOL WORKSHEET'!$I:$I,'SCHOOL WORKSHEET'!$B:$B,TRUE,'SCHOOL WORKSHEET'!$C:$C,$A32)*'FEDERAL RATES (HIDDEN)'!$C$2,4)),
ROUND(SUMIFS('SCHOOL WORKSHEET'!$F:$F,'SCHOOL WORKSHEET'!$B:$B,TRUE,'SCHOOL WORKSHEET'!$C:$C,$A32)/SUMIFS('SCHOOL WORKSHEET'!$I:$I,'SCHOOL WORKSHEET'!$B:$B,TRUE,'SCHOOL WORKSHEET'!$C:$C,$A32),4)))</f>
        <v>0</v>
      </c>
      <c r="F32" s="204"/>
      <c r="G32" s="205">
        <f>IF(SUMIFS('SCHOOL WORKSHEET'!$H:$H,'SCHOOL WORKSHEET'!$B:$B,TRUE,'SCHOOL WORKSHEET'!$C:$C,$A32)=0,0,1-$E32)</f>
        <v>0</v>
      </c>
      <c r="H32" s="206">
        <f>IF($C32=0,0,SUMIFS('SCHOOL WORKSHEET'!$S:$S,'SCHOOL WORKSHEET'!$B:$B,TRUE,'SCHOOL WORKSHEET'!$C:$C,$A32)/SUMIFS('SCHOOL WORKSHEET'!$N:$N,'SCHOOL WORKSHEET'!$B:$B,TRUE,'SCHOOL WORKSHEET'!$C:$C,$A32))</f>
        <v>0</v>
      </c>
      <c r="I32" s="207">
        <f>IF($C32=0,0,SUMIFS('SCHOOL WORKSHEET'!$X:$X,'SCHOOL WORKSHEET'!$B:$B,TRUE,'SCHOOL WORKSHEET'!$C:$C,$A32)/SUMIFS('SCHOOL WORKSHEET'!$N:$N,'SCHOOL WORKSHEET'!$B:$B,TRUE,'SCHOOL WORKSHEET'!$C:$C,$A32))</f>
        <v>0</v>
      </c>
      <c r="J32" s="207">
        <f>IF($C32=0,0,SUMIFS('SCHOOL WORKSHEET'!$AC:$AC,'SCHOOL WORKSHEET'!$B:$B,TRUE,'SCHOOL WORKSHEET'!$C:$C,$A32)/SUMIFS('SCHOOL WORKSHEET'!$N:$N,'SCHOOL WORKSHEET'!$B:$B,TRUE,'SCHOOL WORKSHEET'!$C:$C,$A32))</f>
        <v>0</v>
      </c>
      <c r="K32" s="207">
        <f>IF($C32=0,0,SUMIFS('SCHOOL WORKSHEET'!$AH:$AH,'SCHOOL WORKSHEET'!$B:$B,TRUE,'SCHOOL WORKSHEET'!$C:$C,$A32)/SUMIFS('SCHOOL WORKSHEET'!$N:$N,'SCHOOL WORKSHEET'!$B:$B,TRUE,'SCHOOL WORKSHEET'!$C:$C,$A32))</f>
        <v>0</v>
      </c>
      <c r="L32" s="208">
        <f>IF($C32=0,0,SUMIFS('SCHOOL WORKSHEET'!$AJ:$AJ,'SCHOOL WORKSHEET'!$B:$B,TRUE,'SCHOOL WORKSHEET'!$C:$C,$A32)/SUMIFS('SCHOOL WORKSHEET'!$N:$N,'SCHOOL WORKSHEET'!$B:$B,TRUE,'SCHOOL WORKSHEET'!$C:$C,$A32))</f>
        <v>0</v>
      </c>
      <c r="M32" s="209">
        <f>SUMIFS('SCHOOL WORKSHEET'!$BO:$BO,'SCHOOL WORKSHEET'!$B:$B,TRUE,'SCHOOL WORKSHEET'!$C:$C,$A32)+SUMIFS('SCHOOL WORKSHEET'!$BS:$BS,'SCHOOL WORKSHEET'!$B:$B,TRUE,'SCHOOL WORKSHEET'!$C:$C,$A32)</f>
        <v>0</v>
      </c>
      <c r="N32" s="210">
        <f>SUMIFS('SCHOOL WORKSHEET'!$BP:$BP,'SCHOOL WORKSHEET'!$B:$B,TRUE,'SCHOOL WORKSHEET'!$C:$C,$A32)</f>
        <v>0</v>
      </c>
      <c r="O32" s="210">
        <f>SUMIFS('SCHOOL WORKSHEET'!$BQ:$BQ,'SCHOOL WORKSHEET'!$B:$B,TRUE,'SCHOOL WORKSHEET'!$C:$C,$A32)+SUMIFS('SCHOOL WORKSHEET'!$BT:$BT,'SCHOOL WORKSHEET'!$B:$B,TRUE,'SCHOOL WORKSHEET'!$C:$C,$A32)</f>
        <v>0</v>
      </c>
      <c r="P32" s="210">
        <f>SUMIFS('SCHOOL WORKSHEET'!$BR:$BR,'SCHOOL WORKSHEET'!$B:$B,TRUE,'SCHOOL WORKSHEET'!$C:$C,$A32)</f>
        <v>0</v>
      </c>
      <c r="Q32" s="210">
        <f>SUMIFS('SCHOOL WORKSHEET'!$BU:$BU,'SCHOOL WORKSHEET'!$B:$B,TRUE,'SCHOOL WORKSHEET'!$C:$C,$A32)+SUMIFS('SCHOOL WORKSHEET'!$BS:$BS,'SCHOOL WORKSHEET'!$B:$B,TRUE,'SCHOOL WORKSHEET'!$C:$C,$A32)</f>
        <v>0</v>
      </c>
      <c r="R32" s="167">
        <f t="shared" si="4"/>
        <v>0</v>
      </c>
      <c r="S32" s="211">
        <f>SUMIFS('SCHOOL WORKSHEET'!$BV:$BV,'SCHOOL WORKSHEET'!$B:$B,TRUE,'SCHOOL WORKSHEET'!$C:$C,$A32)</f>
        <v>0</v>
      </c>
      <c r="T32" s="212">
        <f>SUMIFS('SCHOOL WORKSHEET'!$BW:$BW,'SCHOOL WORKSHEET'!$B:$B,TRUE,'SCHOOL WORKSHEET'!$C:$C,$A32)</f>
        <v>0</v>
      </c>
      <c r="U32" s="213">
        <f t="shared" si="5"/>
        <v>0</v>
      </c>
      <c r="V32" s="214">
        <f t="shared" si="6"/>
        <v>0</v>
      </c>
    </row>
    <row r="33" spans="1:22" ht="22.5" customHeight="1" x14ac:dyDescent="0.2">
      <c r="A33" s="200">
        <v>30</v>
      </c>
      <c r="B33" s="201" t="s">
        <v>336</v>
      </c>
      <c r="C33" s="202">
        <f>COUNTIFS('SCHOOL WORKSHEET'!B:B,TRUE,'SCHOOL WORKSHEET'!C:C,A33)</f>
        <v>0</v>
      </c>
      <c r="D33" s="203">
        <f>SUMIFS('SCHOOL WORKSHEET'!$I:$I,'SCHOOL WORKSHEET'!$B:$B,TRUE,'SCHOOL WORKSHEET'!$C:$C,$A33)</f>
        <v>0</v>
      </c>
      <c r="E33" s="98">
        <f>IF(SUMIFS('SCHOOL WORKSHEET'!$F:$F,'SCHOOL WORKSHEET'!$B:$B,TRUE,'SCHOOL WORKSHEET'!$C:$C,$A33)=0,0,
IF(ROUND(SUMIFS('SCHOOL WORKSHEET'!$F:$F,'SCHOOL WORKSHEET'!$B:$B,TRUE,'SCHOOL WORKSHEET'!$C:$C,$A33)/SUMIFS('SCHOOL WORKSHEET'!$I:$I,'SCHOOL WORKSHEET'!$B:$B,TRUE,'SCHOOL WORKSHEET'!$C:$C,$A33),4)&gt;=0.4,
MIN(1,ROUND(SUMIFS('SCHOOL WORKSHEET'!$F:$F,'SCHOOL WORKSHEET'!$B:$B,TRUE,'SCHOOL WORKSHEET'!$C:$C,$A33)/SUMIFS('SCHOOL WORKSHEET'!$I:$I,'SCHOOL WORKSHEET'!$B:$B,TRUE,'SCHOOL WORKSHEET'!$C:$C,$A33)*'FEDERAL RATES (HIDDEN)'!$C$2,4)),
ROUND(SUMIFS('SCHOOL WORKSHEET'!$F:$F,'SCHOOL WORKSHEET'!$B:$B,TRUE,'SCHOOL WORKSHEET'!$C:$C,$A33)/SUMIFS('SCHOOL WORKSHEET'!$I:$I,'SCHOOL WORKSHEET'!$B:$B,TRUE,'SCHOOL WORKSHEET'!$C:$C,$A33),4)))</f>
        <v>0</v>
      </c>
      <c r="F33" s="204"/>
      <c r="G33" s="205">
        <f>IF(SUMIFS('SCHOOL WORKSHEET'!$H:$H,'SCHOOL WORKSHEET'!$B:$B,TRUE,'SCHOOL WORKSHEET'!$C:$C,$A33)=0,0,1-$E33)</f>
        <v>0</v>
      </c>
      <c r="H33" s="206">
        <f>IF($C33=0,0,SUMIFS('SCHOOL WORKSHEET'!$S:$S,'SCHOOL WORKSHEET'!$B:$B,TRUE,'SCHOOL WORKSHEET'!$C:$C,$A33)/SUMIFS('SCHOOL WORKSHEET'!$N:$N,'SCHOOL WORKSHEET'!$B:$B,TRUE,'SCHOOL WORKSHEET'!$C:$C,$A33))</f>
        <v>0</v>
      </c>
      <c r="I33" s="207">
        <f>IF($C33=0,0,SUMIFS('SCHOOL WORKSHEET'!$X:$X,'SCHOOL WORKSHEET'!$B:$B,TRUE,'SCHOOL WORKSHEET'!$C:$C,$A33)/SUMIFS('SCHOOL WORKSHEET'!$N:$N,'SCHOOL WORKSHEET'!$B:$B,TRUE,'SCHOOL WORKSHEET'!$C:$C,$A33))</f>
        <v>0</v>
      </c>
      <c r="J33" s="207">
        <f>IF($C33=0,0,SUMIFS('SCHOOL WORKSHEET'!$AC:$AC,'SCHOOL WORKSHEET'!$B:$B,TRUE,'SCHOOL WORKSHEET'!$C:$C,$A33)/SUMIFS('SCHOOL WORKSHEET'!$N:$N,'SCHOOL WORKSHEET'!$B:$B,TRUE,'SCHOOL WORKSHEET'!$C:$C,$A33))</f>
        <v>0</v>
      </c>
      <c r="K33" s="207">
        <f>IF($C33=0,0,SUMIFS('SCHOOL WORKSHEET'!$AH:$AH,'SCHOOL WORKSHEET'!$B:$B,TRUE,'SCHOOL WORKSHEET'!$C:$C,$A33)/SUMIFS('SCHOOL WORKSHEET'!$N:$N,'SCHOOL WORKSHEET'!$B:$B,TRUE,'SCHOOL WORKSHEET'!$C:$C,$A33))</f>
        <v>0</v>
      </c>
      <c r="L33" s="208">
        <f>IF($C33=0,0,SUMIFS('SCHOOL WORKSHEET'!$AJ:$AJ,'SCHOOL WORKSHEET'!$B:$B,TRUE,'SCHOOL WORKSHEET'!$C:$C,$A33)/SUMIFS('SCHOOL WORKSHEET'!$N:$N,'SCHOOL WORKSHEET'!$B:$B,TRUE,'SCHOOL WORKSHEET'!$C:$C,$A33))</f>
        <v>0</v>
      </c>
      <c r="M33" s="209">
        <f>SUMIFS('SCHOOL WORKSHEET'!$BO:$BO,'SCHOOL WORKSHEET'!$B:$B,TRUE,'SCHOOL WORKSHEET'!$C:$C,$A33)+SUMIFS('SCHOOL WORKSHEET'!$BS:$BS,'SCHOOL WORKSHEET'!$B:$B,TRUE,'SCHOOL WORKSHEET'!$C:$C,$A33)</f>
        <v>0</v>
      </c>
      <c r="N33" s="210">
        <f>SUMIFS('SCHOOL WORKSHEET'!$BP:$BP,'SCHOOL WORKSHEET'!$B:$B,TRUE,'SCHOOL WORKSHEET'!$C:$C,$A33)</f>
        <v>0</v>
      </c>
      <c r="O33" s="210">
        <f>SUMIFS('SCHOOL WORKSHEET'!$BQ:$BQ,'SCHOOL WORKSHEET'!$B:$B,TRUE,'SCHOOL WORKSHEET'!$C:$C,$A33)+SUMIFS('SCHOOL WORKSHEET'!$BT:$BT,'SCHOOL WORKSHEET'!$B:$B,TRUE,'SCHOOL WORKSHEET'!$C:$C,$A33)</f>
        <v>0</v>
      </c>
      <c r="P33" s="210">
        <f>SUMIFS('SCHOOL WORKSHEET'!$BR:$BR,'SCHOOL WORKSHEET'!$B:$B,TRUE,'SCHOOL WORKSHEET'!$C:$C,$A33)</f>
        <v>0</v>
      </c>
      <c r="Q33" s="210">
        <f>SUMIFS('SCHOOL WORKSHEET'!$BU:$BU,'SCHOOL WORKSHEET'!$B:$B,TRUE,'SCHOOL WORKSHEET'!$C:$C,$A33)+SUMIFS('SCHOOL WORKSHEET'!$BS:$BS,'SCHOOL WORKSHEET'!$B:$B,TRUE,'SCHOOL WORKSHEET'!$C:$C,$A33)</f>
        <v>0</v>
      </c>
      <c r="R33" s="167">
        <f t="shared" si="4"/>
        <v>0</v>
      </c>
      <c r="S33" s="211">
        <f>SUMIFS('SCHOOL WORKSHEET'!$BV:$BV,'SCHOOL WORKSHEET'!$B:$B,TRUE,'SCHOOL WORKSHEET'!$C:$C,$A33)</f>
        <v>0</v>
      </c>
      <c r="T33" s="212">
        <f>SUMIFS('SCHOOL WORKSHEET'!$BW:$BW,'SCHOOL WORKSHEET'!$B:$B,TRUE,'SCHOOL WORKSHEET'!$C:$C,$A33)</f>
        <v>0</v>
      </c>
      <c r="U33" s="213">
        <f t="shared" si="5"/>
        <v>0</v>
      </c>
      <c r="V33" s="214">
        <f t="shared" si="6"/>
        <v>0</v>
      </c>
    </row>
    <row r="34" spans="1:22" ht="22.5" customHeight="1" x14ac:dyDescent="0.2">
      <c r="A34" s="200">
        <v>31</v>
      </c>
      <c r="B34" s="201" t="s">
        <v>337</v>
      </c>
      <c r="C34" s="202">
        <f>COUNTIFS('SCHOOL WORKSHEET'!B:B,TRUE,'SCHOOL WORKSHEET'!C:C,A34)</f>
        <v>0</v>
      </c>
      <c r="D34" s="203">
        <f>SUMIFS('SCHOOL WORKSHEET'!$I:$I,'SCHOOL WORKSHEET'!$B:$B,TRUE,'SCHOOL WORKSHEET'!$C:$C,$A34)</f>
        <v>0</v>
      </c>
      <c r="E34" s="98">
        <f>IF(SUMIFS('SCHOOL WORKSHEET'!$F:$F,'SCHOOL WORKSHEET'!$B:$B,TRUE,'SCHOOL WORKSHEET'!$C:$C,$A34)=0,0,
IF(ROUND(SUMIFS('SCHOOL WORKSHEET'!$F:$F,'SCHOOL WORKSHEET'!$B:$B,TRUE,'SCHOOL WORKSHEET'!$C:$C,$A34)/SUMIFS('SCHOOL WORKSHEET'!$I:$I,'SCHOOL WORKSHEET'!$B:$B,TRUE,'SCHOOL WORKSHEET'!$C:$C,$A34),4)&gt;=0.4,
MIN(1,ROUND(SUMIFS('SCHOOL WORKSHEET'!$F:$F,'SCHOOL WORKSHEET'!$B:$B,TRUE,'SCHOOL WORKSHEET'!$C:$C,$A34)/SUMIFS('SCHOOL WORKSHEET'!$I:$I,'SCHOOL WORKSHEET'!$B:$B,TRUE,'SCHOOL WORKSHEET'!$C:$C,$A34)*'FEDERAL RATES (HIDDEN)'!$C$2,4)),
ROUND(SUMIFS('SCHOOL WORKSHEET'!$F:$F,'SCHOOL WORKSHEET'!$B:$B,TRUE,'SCHOOL WORKSHEET'!$C:$C,$A34)/SUMIFS('SCHOOL WORKSHEET'!$I:$I,'SCHOOL WORKSHEET'!$B:$B,TRUE,'SCHOOL WORKSHEET'!$C:$C,$A34),4)))</f>
        <v>0</v>
      </c>
      <c r="F34" s="204"/>
      <c r="G34" s="205">
        <f>IF(SUMIFS('SCHOOL WORKSHEET'!$H:$H,'SCHOOL WORKSHEET'!$B:$B,TRUE,'SCHOOL WORKSHEET'!$C:$C,$A34)=0,0,1-$E34)</f>
        <v>0</v>
      </c>
      <c r="H34" s="206">
        <f>IF($C34=0,0,SUMIFS('SCHOOL WORKSHEET'!$S:$S,'SCHOOL WORKSHEET'!$B:$B,TRUE,'SCHOOL WORKSHEET'!$C:$C,$A34)/SUMIFS('SCHOOL WORKSHEET'!$N:$N,'SCHOOL WORKSHEET'!$B:$B,TRUE,'SCHOOL WORKSHEET'!$C:$C,$A34))</f>
        <v>0</v>
      </c>
      <c r="I34" s="207">
        <f>IF($C34=0,0,SUMIFS('SCHOOL WORKSHEET'!$X:$X,'SCHOOL WORKSHEET'!$B:$B,TRUE,'SCHOOL WORKSHEET'!$C:$C,$A34)/SUMIFS('SCHOOL WORKSHEET'!$N:$N,'SCHOOL WORKSHEET'!$B:$B,TRUE,'SCHOOL WORKSHEET'!$C:$C,$A34))</f>
        <v>0</v>
      </c>
      <c r="J34" s="207">
        <f>IF($C34=0,0,SUMIFS('SCHOOL WORKSHEET'!$AC:$AC,'SCHOOL WORKSHEET'!$B:$B,TRUE,'SCHOOL WORKSHEET'!$C:$C,$A34)/SUMIFS('SCHOOL WORKSHEET'!$N:$N,'SCHOOL WORKSHEET'!$B:$B,TRUE,'SCHOOL WORKSHEET'!$C:$C,$A34))</f>
        <v>0</v>
      </c>
      <c r="K34" s="207">
        <f>IF($C34=0,0,SUMIFS('SCHOOL WORKSHEET'!$AH:$AH,'SCHOOL WORKSHEET'!$B:$B,TRUE,'SCHOOL WORKSHEET'!$C:$C,$A34)/SUMIFS('SCHOOL WORKSHEET'!$N:$N,'SCHOOL WORKSHEET'!$B:$B,TRUE,'SCHOOL WORKSHEET'!$C:$C,$A34))</f>
        <v>0</v>
      </c>
      <c r="L34" s="208">
        <f>IF($C34=0,0,SUMIFS('SCHOOL WORKSHEET'!$AJ:$AJ,'SCHOOL WORKSHEET'!$B:$B,TRUE,'SCHOOL WORKSHEET'!$C:$C,$A34)/SUMIFS('SCHOOL WORKSHEET'!$N:$N,'SCHOOL WORKSHEET'!$B:$B,TRUE,'SCHOOL WORKSHEET'!$C:$C,$A34))</f>
        <v>0</v>
      </c>
      <c r="M34" s="209">
        <f>SUMIFS('SCHOOL WORKSHEET'!$BO:$BO,'SCHOOL WORKSHEET'!$B:$B,TRUE,'SCHOOL WORKSHEET'!$C:$C,$A34)+SUMIFS('SCHOOL WORKSHEET'!$BS:$BS,'SCHOOL WORKSHEET'!$B:$B,TRUE,'SCHOOL WORKSHEET'!$C:$C,$A34)</f>
        <v>0</v>
      </c>
      <c r="N34" s="210">
        <f>SUMIFS('SCHOOL WORKSHEET'!$BP:$BP,'SCHOOL WORKSHEET'!$B:$B,TRUE,'SCHOOL WORKSHEET'!$C:$C,$A34)</f>
        <v>0</v>
      </c>
      <c r="O34" s="210">
        <f>SUMIFS('SCHOOL WORKSHEET'!$BQ:$BQ,'SCHOOL WORKSHEET'!$B:$B,TRUE,'SCHOOL WORKSHEET'!$C:$C,$A34)+SUMIFS('SCHOOL WORKSHEET'!$BT:$BT,'SCHOOL WORKSHEET'!$B:$B,TRUE,'SCHOOL WORKSHEET'!$C:$C,$A34)</f>
        <v>0</v>
      </c>
      <c r="P34" s="210">
        <f>SUMIFS('SCHOOL WORKSHEET'!$BR:$BR,'SCHOOL WORKSHEET'!$B:$B,TRUE,'SCHOOL WORKSHEET'!$C:$C,$A34)</f>
        <v>0</v>
      </c>
      <c r="Q34" s="210">
        <f>SUMIFS('SCHOOL WORKSHEET'!$BU:$BU,'SCHOOL WORKSHEET'!$B:$B,TRUE,'SCHOOL WORKSHEET'!$C:$C,$A34)+SUMIFS('SCHOOL WORKSHEET'!$BS:$BS,'SCHOOL WORKSHEET'!$B:$B,TRUE,'SCHOOL WORKSHEET'!$C:$C,$A34)</f>
        <v>0</v>
      </c>
      <c r="R34" s="167">
        <f t="shared" si="4"/>
        <v>0</v>
      </c>
      <c r="S34" s="211">
        <f>SUMIFS('SCHOOL WORKSHEET'!$BV:$BV,'SCHOOL WORKSHEET'!$B:$B,TRUE,'SCHOOL WORKSHEET'!$C:$C,$A34)</f>
        <v>0</v>
      </c>
      <c r="T34" s="212">
        <f>SUMIFS('SCHOOL WORKSHEET'!$BW:$BW,'SCHOOL WORKSHEET'!$B:$B,TRUE,'SCHOOL WORKSHEET'!$C:$C,$A34)</f>
        <v>0</v>
      </c>
      <c r="U34" s="213">
        <f t="shared" si="5"/>
        <v>0</v>
      </c>
      <c r="V34" s="214">
        <f t="shared" si="6"/>
        <v>0</v>
      </c>
    </row>
    <row r="35" spans="1:22" ht="22.5" customHeight="1" x14ac:dyDescent="0.2">
      <c r="A35" s="200">
        <v>32</v>
      </c>
      <c r="B35" s="201" t="s">
        <v>338</v>
      </c>
      <c r="C35" s="202">
        <f>COUNTIFS('SCHOOL WORKSHEET'!B:B,TRUE,'SCHOOL WORKSHEET'!C:C,A35)</f>
        <v>0</v>
      </c>
      <c r="D35" s="203">
        <f>SUMIFS('SCHOOL WORKSHEET'!$I:$I,'SCHOOL WORKSHEET'!$B:$B,TRUE,'SCHOOL WORKSHEET'!$C:$C,$A35)</f>
        <v>0</v>
      </c>
      <c r="E35" s="98">
        <f>IF(SUMIFS('SCHOOL WORKSHEET'!$F:$F,'SCHOOL WORKSHEET'!$B:$B,TRUE,'SCHOOL WORKSHEET'!$C:$C,$A35)=0,0,
IF(ROUND(SUMIFS('SCHOOL WORKSHEET'!$F:$F,'SCHOOL WORKSHEET'!$B:$B,TRUE,'SCHOOL WORKSHEET'!$C:$C,$A35)/SUMIFS('SCHOOL WORKSHEET'!$I:$I,'SCHOOL WORKSHEET'!$B:$B,TRUE,'SCHOOL WORKSHEET'!$C:$C,$A35),4)&gt;=0.4,
MIN(1,ROUND(SUMIFS('SCHOOL WORKSHEET'!$F:$F,'SCHOOL WORKSHEET'!$B:$B,TRUE,'SCHOOL WORKSHEET'!$C:$C,$A35)/SUMIFS('SCHOOL WORKSHEET'!$I:$I,'SCHOOL WORKSHEET'!$B:$B,TRUE,'SCHOOL WORKSHEET'!$C:$C,$A35)*'FEDERAL RATES (HIDDEN)'!$C$2,4)),
ROUND(SUMIFS('SCHOOL WORKSHEET'!$F:$F,'SCHOOL WORKSHEET'!$B:$B,TRUE,'SCHOOL WORKSHEET'!$C:$C,$A35)/SUMIFS('SCHOOL WORKSHEET'!$I:$I,'SCHOOL WORKSHEET'!$B:$B,TRUE,'SCHOOL WORKSHEET'!$C:$C,$A35),4)))</f>
        <v>0</v>
      </c>
      <c r="F35" s="204"/>
      <c r="G35" s="205">
        <f>IF(SUMIFS('SCHOOL WORKSHEET'!$H:$H,'SCHOOL WORKSHEET'!$B:$B,TRUE,'SCHOOL WORKSHEET'!$C:$C,$A35)=0,0,1-$E35)</f>
        <v>0</v>
      </c>
      <c r="H35" s="206">
        <f>IF($C35=0,0,SUMIFS('SCHOOL WORKSHEET'!$S:$S,'SCHOOL WORKSHEET'!$B:$B,TRUE,'SCHOOL WORKSHEET'!$C:$C,$A35)/SUMIFS('SCHOOL WORKSHEET'!$N:$N,'SCHOOL WORKSHEET'!$B:$B,TRUE,'SCHOOL WORKSHEET'!$C:$C,$A35))</f>
        <v>0</v>
      </c>
      <c r="I35" s="207">
        <f>IF($C35=0,0,SUMIFS('SCHOOL WORKSHEET'!$X:$X,'SCHOOL WORKSHEET'!$B:$B,TRUE,'SCHOOL WORKSHEET'!$C:$C,$A35)/SUMIFS('SCHOOL WORKSHEET'!$N:$N,'SCHOOL WORKSHEET'!$B:$B,TRUE,'SCHOOL WORKSHEET'!$C:$C,$A35))</f>
        <v>0</v>
      </c>
      <c r="J35" s="207">
        <f>IF($C35=0,0,SUMIFS('SCHOOL WORKSHEET'!$AC:$AC,'SCHOOL WORKSHEET'!$B:$B,TRUE,'SCHOOL WORKSHEET'!$C:$C,$A35)/SUMIFS('SCHOOL WORKSHEET'!$N:$N,'SCHOOL WORKSHEET'!$B:$B,TRUE,'SCHOOL WORKSHEET'!$C:$C,$A35))</f>
        <v>0</v>
      </c>
      <c r="K35" s="207">
        <f>IF($C35=0,0,SUMIFS('SCHOOL WORKSHEET'!$AH:$AH,'SCHOOL WORKSHEET'!$B:$B,TRUE,'SCHOOL WORKSHEET'!$C:$C,$A35)/SUMIFS('SCHOOL WORKSHEET'!$N:$N,'SCHOOL WORKSHEET'!$B:$B,TRUE,'SCHOOL WORKSHEET'!$C:$C,$A35))</f>
        <v>0</v>
      </c>
      <c r="L35" s="208">
        <f>IF($C35=0,0,SUMIFS('SCHOOL WORKSHEET'!$AJ:$AJ,'SCHOOL WORKSHEET'!$B:$B,TRUE,'SCHOOL WORKSHEET'!$C:$C,$A35)/SUMIFS('SCHOOL WORKSHEET'!$N:$N,'SCHOOL WORKSHEET'!$B:$B,TRUE,'SCHOOL WORKSHEET'!$C:$C,$A35))</f>
        <v>0</v>
      </c>
      <c r="M35" s="209">
        <f>SUMIFS('SCHOOL WORKSHEET'!$BO:$BO,'SCHOOL WORKSHEET'!$B:$B,TRUE,'SCHOOL WORKSHEET'!$C:$C,$A35)+SUMIFS('SCHOOL WORKSHEET'!$BS:$BS,'SCHOOL WORKSHEET'!$B:$B,TRUE,'SCHOOL WORKSHEET'!$C:$C,$A35)</f>
        <v>0</v>
      </c>
      <c r="N35" s="210">
        <f>SUMIFS('SCHOOL WORKSHEET'!$BP:$BP,'SCHOOL WORKSHEET'!$B:$B,TRUE,'SCHOOL WORKSHEET'!$C:$C,$A35)</f>
        <v>0</v>
      </c>
      <c r="O35" s="210">
        <f>SUMIFS('SCHOOL WORKSHEET'!$BQ:$BQ,'SCHOOL WORKSHEET'!$B:$B,TRUE,'SCHOOL WORKSHEET'!$C:$C,$A35)+SUMIFS('SCHOOL WORKSHEET'!$BT:$BT,'SCHOOL WORKSHEET'!$B:$B,TRUE,'SCHOOL WORKSHEET'!$C:$C,$A35)</f>
        <v>0</v>
      </c>
      <c r="P35" s="210">
        <f>SUMIFS('SCHOOL WORKSHEET'!$BR:$BR,'SCHOOL WORKSHEET'!$B:$B,TRUE,'SCHOOL WORKSHEET'!$C:$C,$A35)</f>
        <v>0</v>
      </c>
      <c r="Q35" s="210">
        <f>SUMIFS('SCHOOL WORKSHEET'!$BU:$BU,'SCHOOL WORKSHEET'!$B:$B,TRUE,'SCHOOL WORKSHEET'!$C:$C,$A35)+SUMIFS('SCHOOL WORKSHEET'!$BS:$BS,'SCHOOL WORKSHEET'!$B:$B,TRUE,'SCHOOL WORKSHEET'!$C:$C,$A35)</f>
        <v>0</v>
      </c>
      <c r="R35" s="167">
        <f t="shared" si="4"/>
        <v>0</v>
      </c>
      <c r="S35" s="211">
        <f>SUMIFS('SCHOOL WORKSHEET'!$BV:$BV,'SCHOOL WORKSHEET'!$B:$B,TRUE,'SCHOOL WORKSHEET'!$C:$C,$A35)</f>
        <v>0</v>
      </c>
      <c r="T35" s="212">
        <f>SUMIFS('SCHOOL WORKSHEET'!$BW:$BW,'SCHOOL WORKSHEET'!$B:$B,TRUE,'SCHOOL WORKSHEET'!$C:$C,$A35)</f>
        <v>0</v>
      </c>
      <c r="U35" s="213">
        <f t="shared" si="5"/>
        <v>0</v>
      </c>
      <c r="V35" s="214">
        <f t="shared" si="6"/>
        <v>0</v>
      </c>
    </row>
    <row r="36" spans="1:22" ht="22.5" customHeight="1" x14ac:dyDescent="0.2">
      <c r="A36" s="200">
        <v>33</v>
      </c>
      <c r="B36" s="201" t="s">
        <v>339</v>
      </c>
      <c r="C36" s="202">
        <f>COUNTIFS('SCHOOL WORKSHEET'!B:B,TRUE,'SCHOOL WORKSHEET'!C:C,A36)</f>
        <v>0</v>
      </c>
      <c r="D36" s="203">
        <f>SUMIFS('SCHOOL WORKSHEET'!$I:$I,'SCHOOL WORKSHEET'!$B:$B,TRUE,'SCHOOL WORKSHEET'!$C:$C,$A36)</f>
        <v>0</v>
      </c>
      <c r="E36" s="98">
        <f>IF(SUMIFS('SCHOOL WORKSHEET'!$F:$F,'SCHOOL WORKSHEET'!$B:$B,TRUE,'SCHOOL WORKSHEET'!$C:$C,$A36)=0,0,
IF(ROUND(SUMIFS('SCHOOL WORKSHEET'!$F:$F,'SCHOOL WORKSHEET'!$B:$B,TRUE,'SCHOOL WORKSHEET'!$C:$C,$A36)/SUMIFS('SCHOOL WORKSHEET'!$I:$I,'SCHOOL WORKSHEET'!$B:$B,TRUE,'SCHOOL WORKSHEET'!$C:$C,$A36),4)&gt;=0.4,
MIN(1,ROUND(SUMIFS('SCHOOL WORKSHEET'!$F:$F,'SCHOOL WORKSHEET'!$B:$B,TRUE,'SCHOOL WORKSHEET'!$C:$C,$A36)/SUMIFS('SCHOOL WORKSHEET'!$I:$I,'SCHOOL WORKSHEET'!$B:$B,TRUE,'SCHOOL WORKSHEET'!$C:$C,$A36)*'FEDERAL RATES (HIDDEN)'!$C$2,4)),
ROUND(SUMIFS('SCHOOL WORKSHEET'!$F:$F,'SCHOOL WORKSHEET'!$B:$B,TRUE,'SCHOOL WORKSHEET'!$C:$C,$A36)/SUMIFS('SCHOOL WORKSHEET'!$I:$I,'SCHOOL WORKSHEET'!$B:$B,TRUE,'SCHOOL WORKSHEET'!$C:$C,$A36),4)))</f>
        <v>0</v>
      </c>
      <c r="F36" s="204"/>
      <c r="G36" s="205">
        <f>IF(SUMIFS('SCHOOL WORKSHEET'!$H:$H,'SCHOOL WORKSHEET'!$B:$B,TRUE,'SCHOOL WORKSHEET'!$C:$C,$A36)=0,0,1-$E36)</f>
        <v>0</v>
      </c>
      <c r="H36" s="206">
        <f>IF($C36=0,0,SUMIFS('SCHOOL WORKSHEET'!$S:$S,'SCHOOL WORKSHEET'!$B:$B,TRUE,'SCHOOL WORKSHEET'!$C:$C,$A36)/SUMIFS('SCHOOL WORKSHEET'!$N:$N,'SCHOOL WORKSHEET'!$B:$B,TRUE,'SCHOOL WORKSHEET'!$C:$C,$A36))</f>
        <v>0</v>
      </c>
      <c r="I36" s="207">
        <f>IF($C36=0,0,SUMIFS('SCHOOL WORKSHEET'!$X:$X,'SCHOOL WORKSHEET'!$B:$B,TRUE,'SCHOOL WORKSHEET'!$C:$C,$A36)/SUMIFS('SCHOOL WORKSHEET'!$N:$N,'SCHOOL WORKSHEET'!$B:$B,TRUE,'SCHOOL WORKSHEET'!$C:$C,$A36))</f>
        <v>0</v>
      </c>
      <c r="J36" s="207">
        <f>IF($C36=0,0,SUMIFS('SCHOOL WORKSHEET'!$AC:$AC,'SCHOOL WORKSHEET'!$B:$B,TRUE,'SCHOOL WORKSHEET'!$C:$C,$A36)/SUMIFS('SCHOOL WORKSHEET'!$N:$N,'SCHOOL WORKSHEET'!$B:$B,TRUE,'SCHOOL WORKSHEET'!$C:$C,$A36))</f>
        <v>0</v>
      </c>
      <c r="K36" s="207">
        <f>IF($C36=0,0,SUMIFS('SCHOOL WORKSHEET'!$AH:$AH,'SCHOOL WORKSHEET'!$B:$B,TRUE,'SCHOOL WORKSHEET'!$C:$C,$A36)/SUMIFS('SCHOOL WORKSHEET'!$N:$N,'SCHOOL WORKSHEET'!$B:$B,TRUE,'SCHOOL WORKSHEET'!$C:$C,$A36))</f>
        <v>0</v>
      </c>
      <c r="L36" s="208">
        <f>IF($C36=0,0,SUMIFS('SCHOOL WORKSHEET'!$AJ:$AJ,'SCHOOL WORKSHEET'!$B:$B,TRUE,'SCHOOL WORKSHEET'!$C:$C,$A36)/SUMIFS('SCHOOL WORKSHEET'!$N:$N,'SCHOOL WORKSHEET'!$B:$B,TRUE,'SCHOOL WORKSHEET'!$C:$C,$A36))</f>
        <v>0</v>
      </c>
      <c r="M36" s="209">
        <f>SUMIFS('SCHOOL WORKSHEET'!$BO:$BO,'SCHOOL WORKSHEET'!$B:$B,TRUE,'SCHOOL WORKSHEET'!$C:$C,$A36)+SUMIFS('SCHOOL WORKSHEET'!$BS:$BS,'SCHOOL WORKSHEET'!$B:$B,TRUE,'SCHOOL WORKSHEET'!$C:$C,$A36)</f>
        <v>0</v>
      </c>
      <c r="N36" s="210">
        <f>SUMIFS('SCHOOL WORKSHEET'!$BP:$BP,'SCHOOL WORKSHEET'!$B:$B,TRUE,'SCHOOL WORKSHEET'!$C:$C,$A36)</f>
        <v>0</v>
      </c>
      <c r="O36" s="210">
        <f>SUMIFS('SCHOOL WORKSHEET'!$BQ:$BQ,'SCHOOL WORKSHEET'!$B:$B,TRUE,'SCHOOL WORKSHEET'!$C:$C,$A36)+SUMIFS('SCHOOL WORKSHEET'!$BT:$BT,'SCHOOL WORKSHEET'!$B:$B,TRUE,'SCHOOL WORKSHEET'!$C:$C,$A36)</f>
        <v>0</v>
      </c>
      <c r="P36" s="210">
        <f>SUMIFS('SCHOOL WORKSHEET'!$BR:$BR,'SCHOOL WORKSHEET'!$B:$B,TRUE,'SCHOOL WORKSHEET'!$C:$C,$A36)</f>
        <v>0</v>
      </c>
      <c r="Q36" s="210">
        <f>SUMIFS('SCHOOL WORKSHEET'!$BU:$BU,'SCHOOL WORKSHEET'!$B:$B,TRUE,'SCHOOL WORKSHEET'!$C:$C,$A36)+SUMIFS('SCHOOL WORKSHEET'!$BS:$BS,'SCHOOL WORKSHEET'!$B:$B,TRUE,'SCHOOL WORKSHEET'!$C:$C,$A36)</f>
        <v>0</v>
      </c>
      <c r="R36" s="167">
        <f t="shared" si="4"/>
        <v>0</v>
      </c>
      <c r="S36" s="211">
        <f>SUMIFS('SCHOOL WORKSHEET'!$BV:$BV,'SCHOOL WORKSHEET'!$B:$B,TRUE,'SCHOOL WORKSHEET'!$C:$C,$A36)</f>
        <v>0</v>
      </c>
      <c r="T36" s="212">
        <f>SUMIFS('SCHOOL WORKSHEET'!$BW:$BW,'SCHOOL WORKSHEET'!$B:$B,TRUE,'SCHOOL WORKSHEET'!$C:$C,$A36)</f>
        <v>0</v>
      </c>
      <c r="U36" s="213">
        <f t="shared" si="5"/>
        <v>0</v>
      </c>
      <c r="V36" s="214">
        <f t="shared" si="6"/>
        <v>0</v>
      </c>
    </row>
    <row r="37" spans="1:22" ht="22.5" customHeight="1" x14ac:dyDescent="0.2">
      <c r="A37" s="200">
        <v>34</v>
      </c>
      <c r="B37" s="201" t="s">
        <v>340</v>
      </c>
      <c r="C37" s="202">
        <f>COUNTIFS('SCHOOL WORKSHEET'!B:B,TRUE,'SCHOOL WORKSHEET'!C:C,A37)</f>
        <v>0</v>
      </c>
      <c r="D37" s="203">
        <f>SUMIFS('SCHOOL WORKSHEET'!$I:$I,'SCHOOL WORKSHEET'!$B:$B,TRUE,'SCHOOL WORKSHEET'!$C:$C,$A37)</f>
        <v>0</v>
      </c>
      <c r="E37" s="98">
        <f>IF(SUMIFS('SCHOOL WORKSHEET'!$F:$F,'SCHOOL WORKSHEET'!$B:$B,TRUE,'SCHOOL WORKSHEET'!$C:$C,$A37)=0,0,
IF(ROUND(SUMIFS('SCHOOL WORKSHEET'!$F:$F,'SCHOOL WORKSHEET'!$B:$B,TRUE,'SCHOOL WORKSHEET'!$C:$C,$A37)/SUMIFS('SCHOOL WORKSHEET'!$I:$I,'SCHOOL WORKSHEET'!$B:$B,TRUE,'SCHOOL WORKSHEET'!$C:$C,$A37),4)&gt;=0.4,
MIN(1,ROUND(SUMIFS('SCHOOL WORKSHEET'!$F:$F,'SCHOOL WORKSHEET'!$B:$B,TRUE,'SCHOOL WORKSHEET'!$C:$C,$A37)/SUMIFS('SCHOOL WORKSHEET'!$I:$I,'SCHOOL WORKSHEET'!$B:$B,TRUE,'SCHOOL WORKSHEET'!$C:$C,$A37)*'FEDERAL RATES (HIDDEN)'!$C$2,4)),
ROUND(SUMIFS('SCHOOL WORKSHEET'!$F:$F,'SCHOOL WORKSHEET'!$B:$B,TRUE,'SCHOOL WORKSHEET'!$C:$C,$A37)/SUMIFS('SCHOOL WORKSHEET'!$I:$I,'SCHOOL WORKSHEET'!$B:$B,TRUE,'SCHOOL WORKSHEET'!$C:$C,$A37),4)))</f>
        <v>0</v>
      </c>
      <c r="F37" s="204"/>
      <c r="G37" s="205">
        <f>IF(SUMIFS('SCHOOL WORKSHEET'!$H:$H,'SCHOOL WORKSHEET'!$B:$B,TRUE,'SCHOOL WORKSHEET'!$C:$C,$A37)=0,0,1-$E37)</f>
        <v>0</v>
      </c>
      <c r="H37" s="206">
        <f>IF($C37=0,0,SUMIFS('SCHOOL WORKSHEET'!$S:$S,'SCHOOL WORKSHEET'!$B:$B,TRUE,'SCHOOL WORKSHEET'!$C:$C,$A37)/SUMIFS('SCHOOL WORKSHEET'!$N:$N,'SCHOOL WORKSHEET'!$B:$B,TRUE,'SCHOOL WORKSHEET'!$C:$C,$A37))</f>
        <v>0</v>
      </c>
      <c r="I37" s="207">
        <f>IF($C37=0,0,SUMIFS('SCHOOL WORKSHEET'!$X:$X,'SCHOOL WORKSHEET'!$B:$B,TRUE,'SCHOOL WORKSHEET'!$C:$C,$A37)/SUMIFS('SCHOOL WORKSHEET'!$N:$N,'SCHOOL WORKSHEET'!$B:$B,TRUE,'SCHOOL WORKSHEET'!$C:$C,$A37))</f>
        <v>0</v>
      </c>
      <c r="J37" s="207">
        <f>IF($C37=0,0,SUMIFS('SCHOOL WORKSHEET'!$AC:$AC,'SCHOOL WORKSHEET'!$B:$B,TRUE,'SCHOOL WORKSHEET'!$C:$C,$A37)/SUMIFS('SCHOOL WORKSHEET'!$N:$N,'SCHOOL WORKSHEET'!$B:$B,TRUE,'SCHOOL WORKSHEET'!$C:$C,$A37))</f>
        <v>0</v>
      </c>
      <c r="K37" s="207">
        <f>IF($C37=0,0,SUMIFS('SCHOOL WORKSHEET'!$AH:$AH,'SCHOOL WORKSHEET'!$B:$B,TRUE,'SCHOOL WORKSHEET'!$C:$C,$A37)/SUMIFS('SCHOOL WORKSHEET'!$N:$N,'SCHOOL WORKSHEET'!$B:$B,TRUE,'SCHOOL WORKSHEET'!$C:$C,$A37))</f>
        <v>0</v>
      </c>
      <c r="L37" s="208">
        <f>IF($C37=0,0,SUMIFS('SCHOOL WORKSHEET'!$AJ:$AJ,'SCHOOL WORKSHEET'!$B:$B,TRUE,'SCHOOL WORKSHEET'!$C:$C,$A37)/SUMIFS('SCHOOL WORKSHEET'!$N:$N,'SCHOOL WORKSHEET'!$B:$B,TRUE,'SCHOOL WORKSHEET'!$C:$C,$A37))</f>
        <v>0</v>
      </c>
      <c r="M37" s="209">
        <f>SUMIFS('SCHOOL WORKSHEET'!$BO:$BO,'SCHOOL WORKSHEET'!$B:$B,TRUE,'SCHOOL WORKSHEET'!$C:$C,$A37)+SUMIFS('SCHOOL WORKSHEET'!$BS:$BS,'SCHOOL WORKSHEET'!$B:$B,TRUE,'SCHOOL WORKSHEET'!$C:$C,$A37)</f>
        <v>0</v>
      </c>
      <c r="N37" s="210">
        <f>SUMIFS('SCHOOL WORKSHEET'!$BP:$BP,'SCHOOL WORKSHEET'!$B:$B,TRUE,'SCHOOL WORKSHEET'!$C:$C,$A37)</f>
        <v>0</v>
      </c>
      <c r="O37" s="210">
        <f>SUMIFS('SCHOOL WORKSHEET'!$BQ:$BQ,'SCHOOL WORKSHEET'!$B:$B,TRUE,'SCHOOL WORKSHEET'!$C:$C,$A37)+SUMIFS('SCHOOL WORKSHEET'!$BT:$BT,'SCHOOL WORKSHEET'!$B:$B,TRUE,'SCHOOL WORKSHEET'!$C:$C,$A37)</f>
        <v>0</v>
      </c>
      <c r="P37" s="210">
        <f>SUMIFS('SCHOOL WORKSHEET'!$BR:$BR,'SCHOOL WORKSHEET'!$B:$B,TRUE,'SCHOOL WORKSHEET'!$C:$C,$A37)</f>
        <v>0</v>
      </c>
      <c r="Q37" s="210">
        <f>SUMIFS('SCHOOL WORKSHEET'!$BU:$BU,'SCHOOL WORKSHEET'!$B:$B,TRUE,'SCHOOL WORKSHEET'!$C:$C,$A37)+SUMIFS('SCHOOL WORKSHEET'!$BS:$BS,'SCHOOL WORKSHEET'!$B:$B,TRUE,'SCHOOL WORKSHEET'!$C:$C,$A37)</f>
        <v>0</v>
      </c>
      <c r="R37" s="167">
        <f t="shared" si="4"/>
        <v>0</v>
      </c>
      <c r="S37" s="211">
        <f>SUMIFS('SCHOOL WORKSHEET'!$BV:$BV,'SCHOOL WORKSHEET'!$B:$B,TRUE,'SCHOOL WORKSHEET'!$C:$C,$A37)</f>
        <v>0</v>
      </c>
      <c r="T37" s="212">
        <f>SUMIFS('SCHOOL WORKSHEET'!$BW:$BW,'SCHOOL WORKSHEET'!$B:$B,TRUE,'SCHOOL WORKSHEET'!$C:$C,$A37)</f>
        <v>0</v>
      </c>
      <c r="U37" s="213">
        <f t="shared" si="5"/>
        <v>0</v>
      </c>
      <c r="V37" s="214">
        <f t="shared" si="6"/>
        <v>0</v>
      </c>
    </row>
    <row r="38" spans="1:22" ht="22.5" customHeight="1" x14ac:dyDescent="0.2">
      <c r="A38" s="200">
        <v>35</v>
      </c>
      <c r="B38" s="201" t="s">
        <v>341</v>
      </c>
      <c r="C38" s="202">
        <f>COUNTIFS('SCHOOL WORKSHEET'!B:B,TRUE,'SCHOOL WORKSHEET'!C:C,A38)</f>
        <v>0</v>
      </c>
      <c r="D38" s="203">
        <f>SUMIFS('SCHOOL WORKSHEET'!$I:$I,'SCHOOL WORKSHEET'!$B:$B,TRUE,'SCHOOL WORKSHEET'!$C:$C,$A38)</f>
        <v>0</v>
      </c>
      <c r="E38" s="98">
        <f>IF(SUMIFS('SCHOOL WORKSHEET'!$F:$F,'SCHOOL WORKSHEET'!$B:$B,TRUE,'SCHOOL WORKSHEET'!$C:$C,$A38)=0,0,
IF(ROUND(SUMIFS('SCHOOL WORKSHEET'!$F:$F,'SCHOOL WORKSHEET'!$B:$B,TRUE,'SCHOOL WORKSHEET'!$C:$C,$A38)/SUMIFS('SCHOOL WORKSHEET'!$I:$I,'SCHOOL WORKSHEET'!$B:$B,TRUE,'SCHOOL WORKSHEET'!$C:$C,$A38),4)&gt;=0.4,
MIN(1,ROUND(SUMIFS('SCHOOL WORKSHEET'!$F:$F,'SCHOOL WORKSHEET'!$B:$B,TRUE,'SCHOOL WORKSHEET'!$C:$C,$A38)/SUMIFS('SCHOOL WORKSHEET'!$I:$I,'SCHOOL WORKSHEET'!$B:$B,TRUE,'SCHOOL WORKSHEET'!$C:$C,$A38)*'FEDERAL RATES (HIDDEN)'!$C$2,4)),
ROUND(SUMIFS('SCHOOL WORKSHEET'!$F:$F,'SCHOOL WORKSHEET'!$B:$B,TRUE,'SCHOOL WORKSHEET'!$C:$C,$A38)/SUMIFS('SCHOOL WORKSHEET'!$I:$I,'SCHOOL WORKSHEET'!$B:$B,TRUE,'SCHOOL WORKSHEET'!$C:$C,$A38),4)))</f>
        <v>0</v>
      </c>
      <c r="F38" s="204"/>
      <c r="G38" s="205">
        <f>IF(SUMIFS('SCHOOL WORKSHEET'!$H:$H,'SCHOOL WORKSHEET'!$B:$B,TRUE,'SCHOOL WORKSHEET'!$C:$C,$A38)=0,0,1-$E38)</f>
        <v>0</v>
      </c>
      <c r="H38" s="206">
        <f>IF($C38=0,0,SUMIFS('SCHOOL WORKSHEET'!$S:$S,'SCHOOL WORKSHEET'!$B:$B,TRUE,'SCHOOL WORKSHEET'!$C:$C,$A38)/SUMIFS('SCHOOL WORKSHEET'!$N:$N,'SCHOOL WORKSHEET'!$B:$B,TRUE,'SCHOOL WORKSHEET'!$C:$C,$A38))</f>
        <v>0</v>
      </c>
      <c r="I38" s="207">
        <f>IF($C38=0,0,SUMIFS('SCHOOL WORKSHEET'!$X:$X,'SCHOOL WORKSHEET'!$B:$B,TRUE,'SCHOOL WORKSHEET'!$C:$C,$A38)/SUMIFS('SCHOOL WORKSHEET'!$N:$N,'SCHOOL WORKSHEET'!$B:$B,TRUE,'SCHOOL WORKSHEET'!$C:$C,$A38))</f>
        <v>0</v>
      </c>
      <c r="J38" s="207">
        <f>IF($C38=0,0,SUMIFS('SCHOOL WORKSHEET'!$AC:$AC,'SCHOOL WORKSHEET'!$B:$B,TRUE,'SCHOOL WORKSHEET'!$C:$C,$A38)/SUMIFS('SCHOOL WORKSHEET'!$N:$N,'SCHOOL WORKSHEET'!$B:$B,TRUE,'SCHOOL WORKSHEET'!$C:$C,$A38))</f>
        <v>0</v>
      </c>
      <c r="K38" s="207">
        <f>IF($C38=0,0,SUMIFS('SCHOOL WORKSHEET'!$AH:$AH,'SCHOOL WORKSHEET'!$B:$B,TRUE,'SCHOOL WORKSHEET'!$C:$C,$A38)/SUMIFS('SCHOOL WORKSHEET'!$N:$N,'SCHOOL WORKSHEET'!$B:$B,TRUE,'SCHOOL WORKSHEET'!$C:$C,$A38))</f>
        <v>0</v>
      </c>
      <c r="L38" s="208">
        <f>IF($C38=0,0,SUMIFS('SCHOOL WORKSHEET'!$AJ:$AJ,'SCHOOL WORKSHEET'!$B:$B,TRUE,'SCHOOL WORKSHEET'!$C:$C,$A38)/SUMIFS('SCHOOL WORKSHEET'!$N:$N,'SCHOOL WORKSHEET'!$B:$B,TRUE,'SCHOOL WORKSHEET'!$C:$C,$A38))</f>
        <v>0</v>
      </c>
      <c r="M38" s="209">
        <f>SUMIFS('SCHOOL WORKSHEET'!$BO:$BO,'SCHOOL WORKSHEET'!$B:$B,TRUE,'SCHOOL WORKSHEET'!$C:$C,$A38)+SUMIFS('SCHOOL WORKSHEET'!$BS:$BS,'SCHOOL WORKSHEET'!$B:$B,TRUE,'SCHOOL WORKSHEET'!$C:$C,$A38)</f>
        <v>0</v>
      </c>
      <c r="N38" s="210">
        <f>SUMIFS('SCHOOL WORKSHEET'!$BP:$BP,'SCHOOL WORKSHEET'!$B:$B,TRUE,'SCHOOL WORKSHEET'!$C:$C,$A38)</f>
        <v>0</v>
      </c>
      <c r="O38" s="210">
        <f>SUMIFS('SCHOOL WORKSHEET'!$BQ:$BQ,'SCHOOL WORKSHEET'!$B:$B,TRUE,'SCHOOL WORKSHEET'!$C:$C,$A38)+SUMIFS('SCHOOL WORKSHEET'!$BT:$BT,'SCHOOL WORKSHEET'!$B:$B,TRUE,'SCHOOL WORKSHEET'!$C:$C,$A38)</f>
        <v>0</v>
      </c>
      <c r="P38" s="210">
        <f>SUMIFS('SCHOOL WORKSHEET'!$BR:$BR,'SCHOOL WORKSHEET'!$B:$B,TRUE,'SCHOOL WORKSHEET'!$C:$C,$A38)</f>
        <v>0</v>
      </c>
      <c r="Q38" s="210">
        <f>SUMIFS('SCHOOL WORKSHEET'!$BU:$BU,'SCHOOL WORKSHEET'!$B:$B,TRUE,'SCHOOL WORKSHEET'!$C:$C,$A38)+SUMIFS('SCHOOL WORKSHEET'!$BS:$BS,'SCHOOL WORKSHEET'!$B:$B,TRUE,'SCHOOL WORKSHEET'!$C:$C,$A38)</f>
        <v>0</v>
      </c>
      <c r="R38" s="167">
        <f t="shared" si="4"/>
        <v>0</v>
      </c>
      <c r="S38" s="211">
        <f>SUMIFS('SCHOOL WORKSHEET'!$BV:$BV,'SCHOOL WORKSHEET'!$B:$B,TRUE,'SCHOOL WORKSHEET'!$C:$C,$A38)</f>
        <v>0</v>
      </c>
      <c r="T38" s="212">
        <f>SUMIFS('SCHOOL WORKSHEET'!$BW:$BW,'SCHOOL WORKSHEET'!$B:$B,TRUE,'SCHOOL WORKSHEET'!$C:$C,$A38)</f>
        <v>0</v>
      </c>
      <c r="U38" s="213">
        <f t="shared" si="5"/>
        <v>0</v>
      </c>
      <c r="V38" s="214">
        <f t="shared" si="6"/>
        <v>0</v>
      </c>
    </row>
    <row r="39" spans="1:22" ht="22.5" customHeight="1" x14ac:dyDescent="0.2">
      <c r="A39" s="200">
        <v>36</v>
      </c>
      <c r="B39" s="201" t="s">
        <v>342</v>
      </c>
      <c r="C39" s="202">
        <f>COUNTIFS('SCHOOL WORKSHEET'!B:B,TRUE,'SCHOOL WORKSHEET'!C:C,A39)</f>
        <v>0</v>
      </c>
      <c r="D39" s="203">
        <f>SUMIFS('SCHOOL WORKSHEET'!$I:$I,'SCHOOL WORKSHEET'!$B:$B,TRUE,'SCHOOL WORKSHEET'!$C:$C,$A39)</f>
        <v>0</v>
      </c>
      <c r="E39" s="98">
        <f>IF(SUMIFS('SCHOOL WORKSHEET'!$F:$F,'SCHOOL WORKSHEET'!$B:$B,TRUE,'SCHOOL WORKSHEET'!$C:$C,$A39)=0,0,
IF(ROUND(SUMIFS('SCHOOL WORKSHEET'!$F:$F,'SCHOOL WORKSHEET'!$B:$B,TRUE,'SCHOOL WORKSHEET'!$C:$C,$A39)/SUMIFS('SCHOOL WORKSHEET'!$I:$I,'SCHOOL WORKSHEET'!$B:$B,TRUE,'SCHOOL WORKSHEET'!$C:$C,$A39),4)&gt;=0.4,
MIN(1,ROUND(SUMIFS('SCHOOL WORKSHEET'!$F:$F,'SCHOOL WORKSHEET'!$B:$B,TRUE,'SCHOOL WORKSHEET'!$C:$C,$A39)/SUMIFS('SCHOOL WORKSHEET'!$I:$I,'SCHOOL WORKSHEET'!$B:$B,TRUE,'SCHOOL WORKSHEET'!$C:$C,$A39)*'FEDERAL RATES (HIDDEN)'!$C$2,4)),
ROUND(SUMIFS('SCHOOL WORKSHEET'!$F:$F,'SCHOOL WORKSHEET'!$B:$B,TRUE,'SCHOOL WORKSHEET'!$C:$C,$A39)/SUMIFS('SCHOOL WORKSHEET'!$I:$I,'SCHOOL WORKSHEET'!$B:$B,TRUE,'SCHOOL WORKSHEET'!$C:$C,$A39),4)))</f>
        <v>0</v>
      </c>
      <c r="F39" s="204"/>
      <c r="G39" s="205">
        <f>IF(SUMIFS('SCHOOL WORKSHEET'!$H:$H,'SCHOOL WORKSHEET'!$B:$B,TRUE,'SCHOOL WORKSHEET'!$C:$C,$A39)=0,0,1-$E39)</f>
        <v>0</v>
      </c>
      <c r="H39" s="206">
        <f>IF($C39=0,0,SUMIFS('SCHOOL WORKSHEET'!$S:$S,'SCHOOL WORKSHEET'!$B:$B,TRUE,'SCHOOL WORKSHEET'!$C:$C,$A39)/SUMIFS('SCHOOL WORKSHEET'!$N:$N,'SCHOOL WORKSHEET'!$B:$B,TRUE,'SCHOOL WORKSHEET'!$C:$C,$A39))</f>
        <v>0</v>
      </c>
      <c r="I39" s="207">
        <f>IF($C39=0,0,SUMIFS('SCHOOL WORKSHEET'!$X:$X,'SCHOOL WORKSHEET'!$B:$B,TRUE,'SCHOOL WORKSHEET'!$C:$C,$A39)/SUMIFS('SCHOOL WORKSHEET'!$N:$N,'SCHOOL WORKSHEET'!$B:$B,TRUE,'SCHOOL WORKSHEET'!$C:$C,$A39))</f>
        <v>0</v>
      </c>
      <c r="J39" s="207">
        <f>IF($C39=0,0,SUMIFS('SCHOOL WORKSHEET'!$AC:$AC,'SCHOOL WORKSHEET'!$B:$B,TRUE,'SCHOOL WORKSHEET'!$C:$C,$A39)/SUMIFS('SCHOOL WORKSHEET'!$N:$N,'SCHOOL WORKSHEET'!$B:$B,TRUE,'SCHOOL WORKSHEET'!$C:$C,$A39))</f>
        <v>0</v>
      </c>
      <c r="K39" s="207">
        <f>IF($C39=0,0,SUMIFS('SCHOOL WORKSHEET'!$AH:$AH,'SCHOOL WORKSHEET'!$B:$B,TRUE,'SCHOOL WORKSHEET'!$C:$C,$A39)/SUMIFS('SCHOOL WORKSHEET'!$N:$N,'SCHOOL WORKSHEET'!$B:$B,TRUE,'SCHOOL WORKSHEET'!$C:$C,$A39))</f>
        <v>0</v>
      </c>
      <c r="L39" s="208">
        <f>IF($C39=0,0,SUMIFS('SCHOOL WORKSHEET'!$AJ:$AJ,'SCHOOL WORKSHEET'!$B:$B,TRUE,'SCHOOL WORKSHEET'!$C:$C,$A39)/SUMIFS('SCHOOL WORKSHEET'!$N:$N,'SCHOOL WORKSHEET'!$B:$B,TRUE,'SCHOOL WORKSHEET'!$C:$C,$A39))</f>
        <v>0</v>
      </c>
      <c r="M39" s="209">
        <f>SUMIFS('SCHOOL WORKSHEET'!$BO:$BO,'SCHOOL WORKSHEET'!$B:$B,TRUE,'SCHOOL WORKSHEET'!$C:$C,$A39)+SUMIFS('SCHOOL WORKSHEET'!$BS:$BS,'SCHOOL WORKSHEET'!$B:$B,TRUE,'SCHOOL WORKSHEET'!$C:$C,$A39)</f>
        <v>0</v>
      </c>
      <c r="N39" s="210">
        <f>SUMIFS('SCHOOL WORKSHEET'!$BP:$BP,'SCHOOL WORKSHEET'!$B:$B,TRUE,'SCHOOL WORKSHEET'!$C:$C,$A39)</f>
        <v>0</v>
      </c>
      <c r="O39" s="210">
        <f>SUMIFS('SCHOOL WORKSHEET'!$BQ:$BQ,'SCHOOL WORKSHEET'!$B:$B,TRUE,'SCHOOL WORKSHEET'!$C:$C,$A39)+SUMIFS('SCHOOL WORKSHEET'!$BT:$BT,'SCHOOL WORKSHEET'!$B:$B,TRUE,'SCHOOL WORKSHEET'!$C:$C,$A39)</f>
        <v>0</v>
      </c>
      <c r="P39" s="210">
        <f>SUMIFS('SCHOOL WORKSHEET'!$BR:$BR,'SCHOOL WORKSHEET'!$B:$B,TRUE,'SCHOOL WORKSHEET'!$C:$C,$A39)</f>
        <v>0</v>
      </c>
      <c r="Q39" s="210">
        <f>SUMIFS('SCHOOL WORKSHEET'!$BU:$BU,'SCHOOL WORKSHEET'!$B:$B,TRUE,'SCHOOL WORKSHEET'!$C:$C,$A39)+SUMIFS('SCHOOL WORKSHEET'!$BS:$BS,'SCHOOL WORKSHEET'!$B:$B,TRUE,'SCHOOL WORKSHEET'!$C:$C,$A39)</f>
        <v>0</v>
      </c>
      <c r="R39" s="167">
        <f t="shared" si="4"/>
        <v>0</v>
      </c>
      <c r="S39" s="211">
        <f>SUMIFS('SCHOOL WORKSHEET'!$BV:$BV,'SCHOOL WORKSHEET'!$B:$B,TRUE,'SCHOOL WORKSHEET'!$C:$C,$A39)</f>
        <v>0</v>
      </c>
      <c r="T39" s="212">
        <f>SUMIFS('SCHOOL WORKSHEET'!$BW:$BW,'SCHOOL WORKSHEET'!$B:$B,TRUE,'SCHOOL WORKSHEET'!$C:$C,$A39)</f>
        <v>0</v>
      </c>
      <c r="U39" s="213">
        <f t="shared" si="5"/>
        <v>0</v>
      </c>
      <c r="V39" s="214">
        <f t="shared" si="6"/>
        <v>0</v>
      </c>
    </row>
    <row r="40" spans="1:22" ht="22.5" customHeight="1" x14ac:dyDescent="0.2">
      <c r="A40" s="200">
        <v>37</v>
      </c>
      <c r="B40" s="201" t="s">
        <v>343</v>
      </c>
      <c r="C40" s="202">
        <f>COUNTIFS('SCHOOL WORKSHEET'!B:B,TRUE,'SCHOOL WORKSHEET'!C:C,A40)</f>
        <v>0</v>
      </c>
      <c r="D40" s="203">
        <f>SUMIFS('SCHOOL WORKSHEET'!$I:$I,'SCHOOL WORKSHEET'!$B:$B,TRUE,'SCHOOL WORKSHEET'!$C:$C,$A40)</f>
        <v>0</v>
      </c>
      <c r="E40" s="98">
        <f>IF(SUMIFS('SCHOOL WORKSHEET'!$F:$F,'SCHOOL WORKSHEET'!$B:$B,TRUE,'SCHOOL WORKSHEET'!$C:$C,$A40)=0,0,
IF(ROUND(SUMIFS('SCHOOL WORKSHEET'!$F:$F,'SCHOOL WORKSHEET'!$B:$B,TRUE,'SCHOOL WORKSHEET'!$C:$C,$A40)/SUMIFS('SCHOOL WORKSHEET'!$I:$I,'SCHOOL WORKSHEET'!$B:$B,TRUE,'SCHOOL WORKSHEET'!$C:$C,$A40),4)&gt;=0.4,
MIN(1,ROUND(SUMIFS('SCHOOL WORKSHEET'!$F:$F,'SCHOOL WORKSHEET'!$B:$B,TRUE,'SCHOOL WORKSHEET'!$C:$C,$A40)/SUMIFS('SCHOOL WORKSHEET'!$I:$I,'SCHOOL WORKSHEET'!$B:$B,TRUE,'SCHOOL WORKSHEET'!$C:$C,$A40)*'FEDERAL RATES (HIDDEN)'!$C$2,4)),
ROUND(SUMIFS('SCHOOL WORKSHEET'!$F:$F,'SCHOOL WORKSHEET'!$B:$B,TRUE,'SCHOOL WORKSHEET'!$C:$C,$A40)/SUMIFS('SCHOOL WORKSHEET'!$I:$I,'SCHOOL WORKSHEET'!$B:$B,TRUE,'SCHOOL WORKSHEET'!$C:$C,$A40),4)))</f>
        <v>0</v>
      </c>
      <c r="F40" s="204"/>
      <c r="G40" s="205">
        <f>IF(SUMIFS('SCHOOL WORKSHEET'!$H:$H,'SCHOOL WORKSHEET'!$B:$B,TRUE,'SCHOOL WORKSHEET'!$C:$C,$A40)=0,0,1-$E40)</f>
        <v>0</v>
      </c>
      <c r="H40" s="206">
        <f>IF($C40=0,0,SUMIFS('SCHOOL WORKSHEET'!$S:$S,'SCHOOL WORKSHEET'!$B:$B,TRUE,'SCHOOL WORKSHEET'!$C:$C,$A40)/SUMIFS('SCHOOL WORKSHEET'!$N:$N,'SCHOOL WORKSHEET'!$B:$B,TRUE,'SCHOOL WORKSHEET'!$C:$C,$A40))</f>
        <v>0</v>
      </c>
      <c r="I40" s="207">
        <f>IF($C40=0,0,SUMIFS('SCHOOL WORKSHEET'!$X:$X,'SCHOOL WORKSHEET'!$B:$B,TRUE,'SCHOOL WORKSHEET'!$C:$C,$A40)/SUMIFS('SCHOOL WORKSHEET'!$N:$N,'SCHOOL WORKSHEET'!$B:$B,TRUE,'SCHOOL WORKSHEET'!$C:$C,$A40))</f>
        <v>0</v>
      </c>
      <c r="J40" s="207">
        <f>IF($C40=0,0,SUMIFS('SCHOOL WORKSHEET'!$AC:$AC,'SCHOOL WORKSHEET'!$B:$B,TRUE,'SCHOOL WORKSHEET'!$C:$C,$A40)/SUMIFS('SCHOOL WORKSHEET'!$N:$N,'SCHOOL WORKSHEET'!$B:$B,TRUE,'SCHOOL WORKSHEET'!$C:$C,$A40))</f>
        <v>0</v>
      </c>
      <c r="K40" s="207">
        <f>IF($C40=0,0,SUMIFS('SCHOOL WORKSHEET'!$AH:$AH,'SCHOOL WORKSHEET'!$B:$B,TRUE,'SCHOOL WORKSHEET'!$C:$C,$A40)/SUMIFS('SCHOOL WORKSHEET'!$N:$N,'SCHOOL WORKSHEET'!$B:$B,TRUE,'SCHOOL WORKSHEET'!$C:$C,$A40))</f>
        <v>0</v>
      </c>
      <c r="L40" s="208">
        <f>IF($C40=0,0,SUMIFS('SCHOOL WORKSHEET'!$AJ:$AJ,'SCHOOL WORKSHEET'!$B:$B,TRUE,'SCHOOL WORKSHEET'!$C:$C,$A40)/SUMIFS('SCHOOL WORKSHEET'!$N:$N,'SCHOOL WORKSHEET'!$B:$B,TRUE,'SCHOOL WORKSHEET'!$C:$C,$A40))</f>
        <v>0</v>
      </c>
      <c r="M40" s="209">
        <f>SUMIFS('SCHOOL WORKSHEET'!$BO:$BO,'SCHOOL WORKSHEET'!$B:$B,TRUE,'SCHOOL WORKSHEET'!$C:$C,$A40)+SUMIFS('SCHOOL WORKSHEET'!$BS:$BS,'SCHOOL WORKSHEET'!$B:$B,TRUE,'SCHOOL WORKSHEET'!$C:$C,$A40)</f>
        <v>0</v>
      </c>
      <c r="N40" s="210">
        <f>SUMIFS('SCHOOL WORKSHEET'!$BP:$BP,'SCHOOL WORKSHEET'!$B:$B,TRUE,'SCHOOL WORKSHEET'!$C:$C,$A40)</f>
        <v>0</v>
      </c>
      <c r="O40" s="210">
        <f>SUMIFS('SCHOOL WORKSHEET'!$BQ:$BQ,'SCHOOL WORKSHEET'!$B:$B,TRUE,'SCHOOL WORKSHEET'!$C:$C,$A40)+SUMIFS('SCHOOL WORKSHEET'!$BT:$BT,'SCHOOL WORKSHEET'!$B:$B,TRUE,'SCHOOL WORKSHEET'!$C:$C,$A40)</f>
        <v>0</v>
      </c>
      <c r="P40" s="210">
        <f>SUMIFS('SCHOOL WORKSHEET'!$BR:$BR,'SCHOOL WORKSHEET'!$B:$B,TRUE,'SCHOOL WORKSHEET'!$C:$C,$A40)</f>
        <v>0</v>
      </c>
      <c r="Q40" s="210">
        <f>SUMIFS('SCHOOL WORKSHEET'!$BU:$BU,'SCHOOL WORKSHEET'!$B:$B,TRUE,'SCHOOL WORKSHEET'!$C:$C,$A40)+SUMIFS('SCHOOL WORKSHEET'!$BS:$BS,'SCHOOL WORKSHEET'!$B:$B,TRUE,'SCHOOL WORKSHEET'!$C:$C,$A40)</f>
        <v>0</v>
      </c>
      <c r="R40" s="167">
        <f t="shared" si="4"/>
        <v>0</v>
      </c>
      <c r="S40" s="211">
        <f>SUMIFS('SCHOOL WORKSHEET'!$BV:$BV,'SCHOOL WORKSHEET'!$B:$B,TRUE,'SCHOOL WORKSHEET'!$C:$C,$A40)</f>
        <v>0</v>
      </c>
      <c r="T40" s="212">
        <f>SUMIFS('SCHOOL WORKSHEET'!$BW:$BW,'SCHOOL WORKSHEET'!$B:$B,TRUE,'SCHOOL WORKSHEET'!$C:$C,$A40)</f>
        <v>0</v>
      </c>
      <c r="U40" s="213">
        <f t="shared" si="5"/>
        <v>0</v>
      </c>
      <c r="V40" s="214">
        <f t="shared" si="6"/>
        <v>0</v>
      </c>
    </row>
    <row r="41" spans="1:22" ht="22.5" customHeight="1" x14ac:dyDescent="0.2">
      <c r="A41" s="200">
        <v>38</v>
      </c>
      <c r="B41" s="201" t="s">
        <v>344</v>
      </c>
      <c r="C41" s="202">
        <f>COUNTIFS('SCHOOL WORKSHEET'!B:B,TRUE,'SCHOOL WORKSHEET'!C:C,A41)</f>
        <v>0</v>
      </c>
      <c r="D41" s="203">
        <f>SUMIFS('SCHOOL WORKSHEET'!$I:$I,'SCHOOL WORKSHEET'!$B:$B,TRUE,'SCHOOL WORKSHEET'!$C:$C,$A41)</f>
        <v>0</v>
      </c>
      <c r="E41" s="98">
        <f>IF(SUMIFS('SCHOOL WORKSHEET'!$F:$F,'SCHOOL WORKSHEET'!$B:$B,TRUE,'SCHOOL WORKSHEET'!$C:$C,$A41)=0,0,
IF(ROUND(SUMIFS('SCHOOL WORKSHEET'!$F:$F,'SCHOOL WORKSHEET'!$B:$B,TRUE,'SCHOOL WORKSHEET'!$C:$C,$A41)/SUMIFS('SCHOOL WORKSHEET'!$I:$I,'SCHOOL WORKSHEET'!$B:$B,TRUE,'SCHOOL WORKSHEET'!$C:$C,$A41),4)&gt;=0.4,
MIN(1,ROUND(SUMIFS('SCHOOL WORKSHEET'!$F:$F,'SCHOOL WORKSHEET'!$B:$B,TRUE,'SCHOOL WORKSHEET'!$C:$C,$A41)/SUMIFS('SCHOOL WORKSHEET'!$I:$I,'SCHOOL WORKSHEET'!$B:$B,TRUE,'SCHOOL WORKSHEET'!$C:$C,$A41)*'FEDERAL RATES (HIDDEN)'!$C$2,4)),
ROUND(SUMIFS('SCHOOL WORKSHEET'!$F:$F,'SCHOOL WORKSHEET'!$B:$B,TRUE,'SCHOOL WORKSHEET'!$C:$C,$A41)/SUMIFS('SCHOOL WORKSHEET'!$I:$I,'SCHOOL WORKSHEET'!$B:$B,TRUE,'SCHOOL WORKSHEET'!$C:$C,$A41),4)))</f>
        <v>0</v>
      </c>
      <c r="F41" s="204"/>
      <c r="G41" s="205">
        <f>IF(SUMIFS('SCHOOL WORKSHEET'!$H:$H,'SCHOOL WORKSHEET'!$B:$B,TRUE,'SCHOOL WORKSHEET'!$C:$C,$A41)=0,0,1-$E41)</f>
        <v>0</v>
      </c>
      <c r="H41" s="206">
        <f>IF($C41=0,0,SUMIFS('SCHOOL WORKSHEET'!$S:$S,'SCHOOL WORKSHEET'!$B:$B,TRUE,'SCHOOL WORKSHEET'!$C:$C,$A41)/SUMIFS('SCHOOL WORKSHEET'!$N:$N,'SCHOOL WORKSHEET'!$B:$B,TRUE,'SCHOOL WORKSHEET'!$C:$C,$A41))</f>
        <v>0</v>
      </c>
      <c r="I41" s="207">
        <f>IF($C41=0,0,SUMIFS('SCHOOL WORKSHEET'!$X:$X,'SCHOOL WORKSHEET'!$B:$B,TRUE,'SCHOOL WORKSHEET'!$C:$C,$A41)/SUMIFS('SCHOOL WORKSHEET'!$N:$N,'SCHOOL WORKSHEET'!$B:$B,TRUE,'SCHOOL WORKSHEET'!$C:$C,$A41))</f>
        <v>0</v>
      </c>
      <c r="J41" s="207">
        <f>IF($C41=0,0,SUMIFS('SCHOOL WORKSHEET'!$AC:$AC,'SCHOOL WORKSHEET'!$B:$B,TRUE,'SCHOOL WORKSHEET'!$C:$C,$A41)/SUMIFS('SCHOOL WORKSHEET'!$N:$N,'SCHOOL WORKSHEET'!$B:$B,TRUE,'SCHOOL WORKSHEET'!$C:$C,$A41))</f>
        <v>0</v>
      </c>
      <c r="K41" s="207">
        <f>IF($C41=0,0,SUMIFS('SCHOOL WORKSHEET'!$AH:$AH,'SCHOOL WORKSHEET'!$B:$B,TRUE,'SCHOOL WORKSHEET'!$C:$C,$A41)/SUMIFS('SCHOOL WORKSHEET'!$N:$N,'SCHOOL WORKSHEET'!$B:$B,TRUE,'SCHOOL WORKSHEET'!$C:$C,$A41))</f>
        <v>0</v>
      </c>
      <c r="L41" s="208">
        <f>IF($C41=0,0,SUMIFS('SCHOOL WORKSHEET'!$AJ:$AJ,'SCHOOL WORKSHEET'!$B:$B,TRUE,'SCHOOL WORKSHEET'!$C:$C,$A41)/SUMIFS('SCHOOL WORKSHEET'!$N:$N,'SCHOOL WORKSHEET'!$B:$B,TRUE,'SCHOOL WORKSHEET'!$C:$C,$A41))</f>
        <v>0</v>
      </c>
      <c r="M41" s="209">
        <f>SUMIFS('SCHOOL WORKSHEET'!$BO:$BO,'SCHOOL WORKSHEET'!$B:$B,TRUE,'SCHOOL WORKSHEET'!$C:$C,$A41)+SUMIFS('SCHOOL WORKSHEET'!$BS:$BS,'SCHOOL WORKSHEET'!$B:$B,TRUE,'SCHOOL WORKSHEET'!$C:$C,$A41)</f>
        <v>0</v>
      </c>
      <c r="N41" s="210">
        <f>SUMIFS('SCHOOL WORKSHEET'!$BP:$BP,'SCHOOL WORKSHEET'!$B:$B,TRUE,'SCHOOL WORKSHEET'!$C:$C,$A41)</f>
        <v>0</v>
      </c>
      <c r="O41" s="210">
        <f>SUMIFS('SCHOOL WORKSHEET'!$BQ:$BQ,'SCHOOL WORKSHEET'!$B:$B,TRUE,'SCHOOL WORKSHEET'!$C:$C,$A41)+SUMIFS('SCHOOL WORKSHEET'!$BT:$BT,'SCHOOL WORKSHEET'!$B:$B,TRUE,'SCHOOL WORKSHEET'!$C:$C,$A41)</f>
        <v>0</v>
      </c>
      <c r="P41" s="210">
        <f>SUMIFS('SCHOOL WORKSHEET'!$BR:$BR,'SCHOOL WORKSHEET'!$B:$B,TRUE,'SCHOOL WORKSHEET'!$C:$C,$A41)</f>
        <v>0</v>
      </c>
      <c r="Q41" s="210">
        <f>SUMIFS('SCHOOL WORKSHEET'!$BU:$BU,'SCHOOL WORKSHEET'!$B:$B,TRUE,'SCHOOL WORKSHEET'!$C:$C,$A41)+SUMIFS('SCHOOL WORKSHEET'!$BS:$BS,'SCHOOL WORKSHEET'!$B:$B,TRUE,'SCHOOL WORKSHEET'!$C:$C,$A41)</f>
        <v>0</v>
      </c>
      <c r="R41" s="167">
        <f t="shared" si="4"/>
        <v>0</v>
      </c>
      <c r="S41" s="211">
        <f>SUMIFS('SCHOOL WORKSHEET'!$BV:$BV,'SCHOOL WORKSHEET'!$B:$B,TRUE,'SCHOOL WORKSHEET'!$C:$C,$A41)</f>
        <v>0</v>
      </c>
      <c r="T41" s="212">
        <f>SUMIFS('SCHOOL WORKSHEET'!$BW:$BW,'SCHOOL WORKSHEET'!$B:$B,TRUE,'SCHOOL WORKSHEET'!$C:$C,$A41)</f>
        <v>0</v>
      </c>
      <c r="U41" s="213">
        <f t="shared" si="5"/>
        <v>0</v>
      </c>
      <c r="V41" s="214">
        <f t="shared" si="6"/>
        <v>0</v>
      </c>
    </row>
    <row r="42" spans="1:22" ht="22.5" customHeight="1" x14ac:dyDescent="0.2">
      <c r="A42" s="200">
        <v>39</v>
      </c>
      <c r="B42" s="201" t="s">
        <v>345</v>
      </c>
      <c r="C42" s="202">
        <f>COUNTIFS('SCHOOL WORKSHEET'!B:B,TRUE,'SCHOOL WORKSHEET'!C:C,A42)</f>
        <v>0</v>
      </c>
      <c r="D42" s="203">
        <f>SUMIFS('SCHOOL WORKSHEET'!$I:$I,'SCHOOL WORKSHEET'!$B:$B,TRUE,'SCHOOL WORKSHEET'!$C:$C,$A42)</f>
        <v>0</v>
      </c>
      <c r="E42" s="98">
        <f>IF(SUMIFS('SCHOOL WORKSHEET'!$F:$F,'SCHOOL WORKSHEET'!$B:$B,TRUE,'SCHOOL WORKSHEET'!$C:$C,$A42)=0,0,
IF(ROUND(SUMIFS('SCHOOL WORKSHEET'!$F:$F,'SCHOOL WORKSHEET'!$B:$B,TRUE,'SCHOOL WORKSHEET'!$C:$C,$A42)/SUMIFS('SCHOOL WORKSHEET'!$I:$I,'SCHOOL WORKSHEET'!$B:$B,TRUE,'SCHOOL WORKSHEET'!$C:$C,$A42),4)&gt;=0.4,
MIN(1,ROUND(SUMIFS('SCHOOL WORKSHEET'!$F:$F,'SCHOOL WORKSHEET'!$B:$B,TRUE,'SCHOOL WORKSHEET'!$C:$C,$A42)/SUMIFS('SCHOOL WORKSHEET'!$I:$I,'SCHOOL WORKSHEET'!$B:$B,TRUE,'SCHOOL WORKSHEET'!$C:$C,$A42)*'FEDERAL RATES (HIDDEN)'!$C$2,4)),
ROUND(SUMIFS('SCHOOL WORKSHEET'!$F:$F,'SCHOOL WORKSHEET'!$B:$B,TRUE,'SCHOOL WORKSHEET'!$C:$C,$A42)/SUMIFS('SCHOOL WORKSHEET'!$I:$I,'SCHOOL WORKSHEET'!$B:$B,TRUE,'SCHOOL WORKSHEET'!$C:$C,$A42),4)))</f>
        <v>0</v>
      </c>
      <c r="F42" s="204"/>
      <c r="G42" s="205">
        <f>IF(SUMIFS('SCHOOL WORKSHEET'!$H:$H,'SCHOOL WORKSHEET'!$B:$B,TRUE,'SCHOOL WORKSHEET'!$C:$C,$A42)=0,0,1-$E42)</f>
        <v>0</v>
      </c>
      <c r="H42" s="206">
        <f>IF($C42=0,0,SUMIFS('SCHOOL WORKSHEET'!$S:$S,'SCHOOL WORKSHEET'!$B:$B,TRUE,'SCHOOL WORKSHEET'!$C:$C,$A42)/SUMIFS('SCHOOL WORKSHEET'!$N:$N,'SCHOOL WORKSHEET'!$B:$B,TRUE,'SCHOOL WORKSHEET'!$C:$C,$A42))</f>
        <v>0</v>
      </c>
      <c r="I42" s="207">
        <f>IF($C42=0,0,SUMIFS('SCHOOL WORKSHEET'!$X:$X,'SCHOOL WORKSHEET'!$B:$B,TRUE,'SCHOOL WORKSHEET'!$C:$C,$A42)/SUMIFS('SCHOOL WORKSHEET'!$N:$N,'SCHOOL WORKSHEET'!$B:$B,TRUE,'SCHOOL WORKSHEET'!$C:$C,$A42))</f>
        <v>0</v>
      </c>
      <c r="J42" s="207">
        <f>IF($C42=0,0,SUMIFS('SCHOOL WORKSHEET'!$AC:$AC,'SCHOOL WORKSHEET'!$B:$B,TRUE,'SCHOOL WORKSHEET'!$C:$C,$A42)/SUMIFS('SCHOOL WORKSHEET'!$N:$N,'SCHOOL WORKSHEET'!$B:$B,TRUE,'SCHOOL WORKSHEET'!$C:$C,$A42))</f>
        <v>0</v>
      </c>
      <c r="K42" s="207">
        <f>IF($C42=0,0,SUMIFS('SCHOOL WORKSHEET'!$AH:$AH,'SCHOOL WORKSHEET'!$B:$B,TRUE,'SCHOOL WORKSHEET'!$C:$C,$A42)/SUMIFS('SCHOOL WORKSHEET'!$N:$N,'SCHOOL WORKSHEET'!$B:$B,TRUE,'SCHOOL WORKSHEET'!$C:$C,$A42))</f>
        <v>0</v>
      </c>
      <c r="L42" s="208">
        <f>IF($C42=0,0,SUMIFS('SCHOOL WORKSHEET'!$AJ:$AJ,'SCHOOL WORKSHEET'!$B:$B,TRUE,'SCHOOL WORKSHEET'!$C:$C,$A42)/SUMIFS('SCHOOL WORKSHEET'!$N:$N,'SCHOOL WORKSHEET'!$B:$B,TRUE,'SCHOOL WORKSHEET'!$C:$C,$A42))</f>
        <v>0</v>
      </c>
      <c r="M42" s="209">
        <f>SUMIFS('SCHOOL WORKSHEET'!$BO:$BO,'SCHOOL WORKSHEET'!$B:$B,TRUE,'SCHOOL WORKSHEET'!$C:$C,$A42)+SUMIFS('SCHOOL WORKSHEET'!$BS:$BS,'SCHOOL WORKSHEET'!$B:$B,TRUE,'SCHOOL WORKSHEET'!$C:$C,$A42)</f>
        <v>0</v>
      </c>
      <c r="N42" s="210">
        <f>SUMIFS('SCHOOL WORKSHEET'!$BP:$BP,'SCHOOL WORKSHEET'!$B:$B,TRUE,'SCHOOL WORKSHEET'!$C:$C,$A42)</f>
        <v>0</v>
      </c>
      <c r="O42" s="210">
        <f>SUMIFS('SCHOOL WORKSHEET'!$BQ:$BQ,'SCHOOL WORKSHEET'!$B:$B,TRUE,'SCHOOL WORKSHEET'!$C:$C,$A42)+SUMIFS('SCHOOL WORKSHEET'!$BT:$BT,'SCHOOL WORKSHEET'!$B:$B,TRUE,'SCHOOL WORKSHEET'!$C:$C,$A42)</f>
        <v>0</v>
      </c>
      <c r="P42" s="210">
        <f>SUMIFS('SCHOOL WORKSHEET'!$BR:$BR,'SCHOOL WORKSHEET'!$B:$B,TRUE,'SCHOOL WORKSHEET'!$C:$C,$A42)</f>
        <v>0</v>
      </c>
      <c r="Q42" s="210">
        <f>SUMIFS('SCHOOL WORKSHEET'!$BU:$BU,'SCHOOL WORKSHEET'!$B:$B,TRUE,'SCHOOL WORKSHEET'!$C:$C,$A42)+SUMIFS('SCHOOL WORKSHEET'!$BS:$BS,'SCHOOL WORKSHEET'!$B:$B,TRUE,'SCHOOL WORKSHEET'!$C:$C,$A42)</f>
        <v>0</v>
      </c>
      <c r="R42" s="167">
        <f t="shared" si="4"/>
        <v>0</v>
      </c>
      <c r="S42" s="211">
        <f>SUMIFS('SCHOOL WORKSHEET'!$BV:$BV,'SCHOOL WORKSHEET'!$B:$B,TRUE,'SCHOOL WORKSHEET'!$C:$C,$A42)</f>
        <v>0</v>
      </c>
      <c r="T42" s="212">
        <f>SUMIFS('SCHOOL WORKSHEET'!$BW:$BW,'SCHOOL WORKSHEET'!$B:$B,TRUE,'SCHOOL WORKSHEET'!$C:$C,$A42)</f>
        <v>0</v>
      </c>
      <c r="U42" s="213">
        <f t="shared" si="5"/>
        <v>0</v>
      </c>
      <c r="V42" s="214">
        <f t="shared" si="6"/>
        <v>0</v>
      </c>
    </row>
    <row r="43" spans="1:22" ht="22.5" customHeight="1" x14ac:dyDescent="0.2">
      <c r="A43" s="200">
        <v>40</v>
      </c>
      <c r="B43" s="201" t="s">
        <v>346</v>
      </c>
      <c r="C43" s="202">
        <f>COUNTIFS('SCHOOL WORKSHEET'!B:B,TRUE,'SCHOOL WORKSHEET'!C:C,A43)</f>
        <v>0</v>
      </c>
      <c r="D43" s="203">
        <f>SUMIFS('SCHOOL WORKSHEET'!$I:$I,'SCHOOL WORKSHEET'!$B:$B,TRUE,'SCHOOL WORKSHEET'!$C:$C,$A43)</f>
        <v>0</v>
      </c>
      <c r="E43" s="98">
        <f>IF(SUMIFS('SCHOOL WORKSHEET'!$F:$F,'SCHOOL WORKSHEET'!$B:$B,TRUE,'SCHOOL WORKSHEET'!$C:$C,$A43)=0,0,
IF(ROUND(SUMIFS('SCHOOL WORKSHEET'!$F:$F,'SCHOOL WORKSHEET'!$B:$B,TRUE,'SCHOOL WORKSHEET'!$C:$C,$A43)/SUMIFS('SCHOOL WORKSHEET'!$I:$I,'SCHOOL WORKSHEET'!$B:$B,TRUE,'SCHOOL WORKSHEET'!$C:$C,$A43),4)&gt;=0.4,
MIN(1,ROUND(SUMIFS('SCHOOL WORKSHEET'!$F:$F,'SCHOOL WORKSHEET'!$B:$B,TRUE,'SCHOOL WORKSHEET'!$C:$C,$A43)/SUMIFS('SCHOOL WORKSHEET'!$I:$I,'SCHOOL WORKSHEET'!$B:$B,TRUE,'SCHOOL WORKSHEET'!$C:$C,$A43)*'FEDERAL RATES (HIDDEN)'!$C$2,4)),
ROUND(SUMIFS('SCHOOL WORKSHEET'!$F:$F,'SCHOOL WORKSHEET'!$B:$B,TRUE,'SCHOOL WORKSHEET'!$C:$C,$A43)/SUMIFS('SCHOOL WORKSHEET'!$I:$I,'SCHOOL WORKSHEET'!$B:$B,TRUE,'SCHOOL WORKSHEET'!$C:$C,$A43),4)))</f>
        <v>0</v>
      </c>
      <c r="F43" s="204"/>
      <c r="G43" s="205">
        <f>IF(SUMIFS('SCHOOL WORKSHEET'!$H:$H,'SCHOOL WORKSHEET'!$B:$B,TRUE,'SCHOOL WORKSHEET'!$C:$C,$A43)=0,0,1-$E43)</f>
        <v>0</v>
      </c>
      <c r="H43" s="206">
        <f>IF($C43=0,0,SUMIFS('SCHOOL WORKSHEET'!$S:$S,'SCHOOL WORKSHEET'!$B:$B,TRUE,'SCHOOL WORKSHEET'!$C:$C,$A43)/SUMIFS('SCHOOL WORKSHEET'!$N:$N,'SCHOOL WORKSHEET'!$B:$B,TRUE,'SCHOOL WORKSHEET'!$C:$C,$A43))</f>
        <v>0</v>
      </c>
      <c r="I43" s="207">
        <f>IF($C43=0,0,SUMIFS('SCHOOL WORKSHEET'!$X:$X,'SCHOOL WORKSHEET'!$B:$B,TRUE,'SCHOOL WORKSHEET'!$C:$C,$A43)/SUMIFS('SCHOOL WORKSHEET'!$N:$N,'SCHOOL WORKSHEET'!$B:$B,TRUE,'SCHOOL WORKSHEET'!$C:$C,$A43))</f>
        <v>0</v>
      </c>
      <c r="J43" s="207">
        <f>IF($C43=0,0,SUMIFS('SCHOOL WORKSHEET'!$AC:$AC,'SCHOOL WORKSHEET'!$B:$B,TRUE,'SCHOOL WORKSHEET'!$C:$C,$A43)/SUMIFS('SCHOOL WORKSHEET'!$N:$N,'SCHOOL WORKSHEET'!$B:$B,TRUE,'SCHOOL WORKSHEET'!$C:$C,$A43))</f>
        <v>0</v>
      </c>
      <c r="K43" s="207">
        <f>IF($C43=0,0,SUMIFS('SCHOOL WORKSHEET'!$AH:$AH,'SCHOOL WORKSHEET'!$B:$B,TRUE,'SCHOOL WORKSHEET'!$C:$C,$A43)/SUMIFS('SCHOOL WORKSHEET'!$N:$N,'SCHOOL WORKSHEET'!$B:$B,TRUE,'SCHOOL WORKSHEET'!$C:$C,$A43))</f>
        <v>0</v>
      </c>
      <c r="L43" s="208">
        <f>IF($C43=0,0,SUMIFS('SCHOOL WORKSHEET'!$AJ:$AJ,'SCHOOL WORKSHEET'!$B:$B,TRUE,'SCHOOL WORKSHEET'!$C:$C,$A43)/SUMIFS('SCHOOL WORKSHEET'!$N:$N,'SCHOOL WORKSHEET'!$B:$B,TRUE,'SCHOOL WORKSHEET'!$C:$C,$A43))</f>
        <v>0</v>
      </c>
      <c r="M43" s="209">
        <f>SUMIFS('SCHOOL WORKSHEET'!$BO:$BO,'SCHOOL WORKSHEET'!$B:$B,TRUE,'SCHOOL WORKSHEET'!$C:$C,$A43)+SUMIFS('SCHOOL WORKSHEET'!$BS:$BS,'SCHOOL WORKSHEET'!$B:$B,TRUE,'SCHOOL WORKSHEET'!$C:$C,$A43)</f>
        <v>0</v>
      </c>
      <c r="N43" s="210">
        <f>SUMIFS('SCHOOL WORKSHEET'!$BP:$BP,'SCHOOL WORKSHEET'!$B:$B,TRUE,'SCHOOL WORKSHEET'!$C:$C,$A43)</f>
        <v>0</v>
      </c>
      <c r="O43" s="210">
        <f>SUMIFS('SCHOOL WORKSHEET'!$BQ:$BQ,'SCHOOL WORKSHEET'!$B:$B,TRUE,'SCHOOL WORKSHEET'!$C:$C,$A43)+SUMIFS('SCHOOL WORKSHEET'!$BT:$BT,'SCHOOL WORKSHEET'!$B:$B,TRUE,'SCHOOL WORKSHEET'!$C:$C,$A43)</f>
        <v>0</v>
      </c>
      <c r="P43" s="210">
        <f>SUMIFS('SCHOOL WORKSHEET'!$BR:$BR,'SCHOOL WORKSHEET'!$B:$B,TRUE,'SCHOOL WORKSHEET'!$C:$C,$A43)</f>
        <v>0</v>
      </c>
      <c r="Q43" s="210">
        <f>SUMIFS('SCHOOL WORKSHEET'!$BU:$BU,'SCHOOL WORKSHEET'!$B:$B,TRUE,'SCHOOL WORKSHEET'!$C:$C,$A43)+SUMIFS('SCHOOL WORKSHEET'!$BS:$BS,'SCHOOL WORKSHEET'!$B:$B,TRUE,'SCHOOL WORKSHEET'!$C:$C,$A43)</f>
        <v>0</v>
      </c>
      <c r="R43" s="167">
        <f t="shared" si="4"/>
        <v>0</v>
      </c>
      <c r="S43" s="211">
        <f>SUMIFS('SCHOOL WORKSHEET'!$BV:$BV,'SCHOOL WORKSHEET'!$B:$B,TRUE,'SCHOOL WORKSHEET'!$C:$C,$A43)</f>
        <v>0</v>
      </c>
      <c r="T43" s="212">
        <f>SUMIFS('SCHOOL WORKSHEET'!$BW:$BW,'SCHOOL WORKSHEET'!$B:$B,TRUE,'SCHOOL WORKSHEET'!$C:$C,$A43)</f>
        <v>0</v>
      </c>
      <c r="U43" s="213">
        <f t="shared" si="5"/>
        <v>0</v>
      </c>
      <c r="V43" s="214">
        <f t="shared" si="6"/>
        <v>0</v>
      </c>
    </row>
    <row r="44" spans="1:22" ht="22.5" customHeight="1" x14ac:dyDescent="0.2">
      <c r="A44" s="200">
        <v>41</v>
      </c>
      <c r="B44" s="201" t="s">
        <v>347</v>
      </c>
      <c r="C44" s="202">
        <f>COUNTIFS('SCHOOL WORKSHEET'!B:B,TRUE,'SCHOOL WORKSHEET'!C:C,A44)</f>
        <v>0</v>
      </c>
      <c r="D44" s="203">
        <f>SUMIFS('SCHOOL WORKSHEET'!$I:$I,'SCHOOL WORKSHEET'!$B:$B,TRUE,'SCHOOL WORKSHEET'!$C:$C,$A44)</f>
        <v>0</v>
      </c>
      <c r="E44" s="98">
        <f>IF(SUMIFS('SCHOOL WORKSHEET'!$F:$F,'SCHOOL WORKSHEET'!$B:$B,TRUE,'SCHOOL WORKSHEET'!$C:$C,$A44)=0,0,
IF(ROUND(SUMIFS('SCHOOL WORKSHEET'!$F:$F,'SCHOOL WORKSHEET'!$B:$B,TRUE,'SCHOOL WORKSHEET'!$C:$C,$A44)/SUMIFS('SCHOOL WORKSHEET'!$I:$I,'SCHOOL WORKSHEET'!$B:$B,TRUE,'SCHOOL WORKSHEET'!$C:$C,$A44),4)&gt;=0.4,
MIN(1,ROUND(SUMIFS('SCHOOL WORKSHEET'!$F:$F,'SCHOOL WORKSHEET'!$B:$B,TRUE,'SCHOOL WORKSHEET'!$C:$C,$A44)/SUMIFS('SCHOOL WORKSHEET'!$I:$I,'SCHOOL WORKSHEET'!$B:$B,TRUE,'SCHOOL WORKSHEET'!$C:$C,$A44)*'FEDERAL RATES (HIDDEN)'!$C$2,4)),
ROUND(SUMIFS('SCHOOL WORKSHEET'!$F:$F,'SCHOOL WORKSHEET'!$B:$B,TRUE,'SCHOOL WORKSHEET'!$C:$C,$A44)/SUMIFS('SCHOOL WORKSHEET'!$I:$I,'SCHOOL WORKSHEET'!$B:$B,TRUE,'SCHOOL WORKSHEET'!$C:$C,$A44),4)))</f>
        <v>0</v>
      </c>
      <c r="F44" s="204"/>
      <c r="G44" s="205">
        <f>IF(SUMIFS('SCHOOL WORKSHEET'!$H:$H,'SCHOOL WORKSHEET'!$B:$B,TRUE,'SCHOOL WORKSHEET'!$C:$C,$A44)=0,0,1-$E44)</f>
        <v>0</v>
      </c>
      <c r="H44" s="206">
        <f>IF($C44=0,0,SUMIFS('SCHOOL WORKSHEET'!$S:$S,'SCHOOL WORKSHEET'!$B:$B,TRUE,'SCHOOL WORKSHEET'!$C:$C,$A44)/SUMIFS('SCHOOL WORKSHEET'!$N:$N,'SCHOOL WORKSHEET'!$B:$B,TRUE,'SCHOOL WORKSHEET'!$C:$C,$A44))</f>
        <v>0</v>
      </c>
      <c r="I44" s="207">
        <f>IF($C44=0,0,SUMIFS('SCHOOL WORKSHEET'!$X:$X,'SCHOOL WORKSHEET'!$B:$B,TRUE,'SCHOOL WORKSHEET'!$C:$C,$A44)/SUMIFS('SCHOOL WORKSHEET'!$N:$N,'SCHOOL WORKSHEET'!$B:$B,TRUE,'SCHOOL WORKSHEET'!$C:$C,$A44))</f>
        <v>0</v>
      </c>
      <c r="J44" s="207">
        <f>IF($C44=0,0,SUMIFS('SCHOOL WORKSHEET'!$AC:$AC,'SCHOOL WORKSHEET'!$B:$B,TRUE,'SCHOOL WORKSHEET'!$C:$C,$A44)/SUMIFS('SCHOOL WORKSHEET'!$N:$N,'SCHOOL WORKSHEET'!$B:$B,TRUE,'SCHOOL WORKSHEET'!$C:$C,$A44))</f>
        <v>0</v>
      </c>
      <c r="K44" s="207">
        <f>IF($C44=0,0,SUMIFS('SCHOOL WORKSHEET'!$AH:$AH,'SCHOOL WORKSHEET'!$B:$B,TRUE,'SCHOOL WORKSHEET'!$C:$C,$A44)/SUMIFS('SCHOOL WORKSHEET'!$N:$N,'SCHOOL WORKSHEET'!$B:$B,TRUE,'SCHOOL WORKSHEET'!$C:$C,$A44))</f>
        <v>0</v>
      </c>
      <c r="L44" s="208">
        <f>IF($C44=0,0,SUMIFS('SCHOOL WORKSHEET'!$AJ:$AJ,'SCHOOL WORKSHEET'!$B:$B,TRUE,'SCHOOL WORKSHEET'!$C:$C,$A44)/SUMIFS('SCHOOL WORKSHEET'!$N:$N,'SCHOOL WORKSHEET'!$B:$B,TRUE,'SCHOOL WORKSHEET'!$C:$C,$A44))</f>
        <v>0</v>
      </c>
      <c r="M44" s="209">
        <f>SUMIFS('SCHOOL WORKSHEET'!$BO:$BO,'SCHOOL WORKSHEET'!$B:$B,TRUE,'SCHOOL WORKSHEET'!$C:$C,$A44)+SUMIFS('SCHOOL WORKSHEET'!$BS:$BS,'SCHOOL WORKSHEET'!$B:$B,TRUE,'SCHOOL WORKSHEET'!$C:$C,$A44)</f>
        <v>0</v>
      </c>
      <c r="N44" s="210">
        <f>SUMIFS('SCHOOL WORKSHEET'!$BP:$BP,'SCHOOL WORKSHEET'!$B:$B,TRUE,'SCHOOL WORKSHEET'!$C:$C,$A44)</f>
        <v>0</v>
      </c>
      <c r="O44" s="210">
        <f>SUMIFS('SCHOOL WORKSHEET'!$BQ:$BQ,'SCHOOL WORKSHEET'!$B:$B,TRUE,'SCHOOL WORKSHEET'!$C:$C,$A44)+SUMIFS('SCHOOL WORKSHEET'!$BT:$BT,'SCHOOL WORKSHEET'!$B:$B,TRUE,'SCHOOL WORKSHEET'!$C:$C,$A44)</f>
        <v>0</v>
      </c>
      <c r="P44" s="210">
        <f>SUMIFS('SCHOOL WORKSHEET'!$BR:$BR,'SCHOOL WORKSHEET'!$B:$B,TRUE,'SCHOOL WORKSHEET'!$C:$C,$A44)</f>
        <v>0</v>
      </c>
      <c r="Q44" s="210">
        <f>SUMIFS('SCHOOL WORKSHEET'!$BU:$BU,'SCHOOL WORKSHEET'!$B:$B,TRUE,'SCHOOL WORKSHEET'!$C:$C,$A44)+SUMIFS('SCHOOL WORKSHEET'!$BS:$BS,'SCHOOL WORKSHEET'!$B:$B,TRUE,'SCHOOL WORKSHEET'!$C:$C,$A44)</f>
        <v>0</v>
      </c>
      <c r="R44" s="167">
        <f t="shared" si="4"/>
        <v>0</v>
      </c>
      <c r="S44" s="211">
        <f>SUMIFS('SCHOOL WORKSHEET'!$BV:$BV,'SCHOOL WORKSHEET'!$B:$B,TRUE,'SCHOOL WORKSHEET'!$C:$C,$A44)</f>
        <v>0</v>
      </c>
      <c r="T44" s="212">
        <f>SUMIFS('SCHOOL WORKSHEET'!$BW:$BW,'SCHOOL WORKSHEET'!$B:$B,TRUE,'SCHOOL WORKSHEET'!$C:$C,$A44)</f>
        <v>0</v>
      </c>
      <c r="U44" s="213">
        <f t="shared" si="5"/>
        <v>0</v>
      </c>
      <c r="V44" s="214">
        <f t="shared" si="6"/>
        <v>0</v>
      </c>
    </row>
    <row r="45" spans="1:22" ht="22.5" customHeight="1" x14ac:dyDescent="0.2">
      <c r="A45" s="200">
        <v>42</v>
      </c>
      <c r="B45" s="201" t="s">
        <v>348</v>
      </c>
      <c r="C45" s="202">
        <f>COUNTIFS('SCHOOL WORKSHEET'!B:B,TRUE,'SCHOOL WORKSHEET'!C:C,A45)</f>
        <v>0</v>
      </c>
      <c r="D45" s="203">
        <f>SUMIFS('SCHOOL WORKSHEET'!$I:$I,'SCHOOL WORKSHEET'!$B:$B,TRUE,'SCHOOL WORKSHEET'!$C:$C,$A45)</f>
        <v>0</v>
      </c>
      <c r="E45" s="98">
        <f>IF(SUMIFS('SCHOOL WORKSHEET'!$F:$F,'SCHOOL WORKSHEET'!$B:$B,TRUE,'SCHOOL WORKSHEET'!$C:$C,$A45)=0,0,
IF(ROUND(SUMIFS('SCHOOL WORKSHEET'!$F:$F,'SCHOOL WORKSHEET'!$B:$B,TRUE,'SCHOOL WORKSHEET'!$C:$C,$A45)/SUMIFS('SCHOOL WORKSHEET'!$I:$I,'SCHOOL WORKSHEET'!$B:$B,TRUE,'SCHOOL WORKSHEET'!$C:$C,$A45),4)&gt;=0.4,
MIN(1,ROUND(SUMIFS('SCHOOL WORKSHEET'!$F:$F,'SCHOOL WORKSHEET'!$B:$B,TRUE,'SCHOOL WORKSHEET'!$C:$C,$A45)/SUMIFS('SCHOOL WORKSHEET'!$I:$I,'SCHOOL WORKSHEET'!$B:$B,TRUE,'SCHOOL WORKSHEET'!$C:$C,$A45)*'FEDERAL RATES (HIDDEN)'!$C$2,4)),
ROUND(SUMIFS('SCHOOL WORKSHEET'!$F:$F,'SCHOOL WORKSHEET'!$B:$B,TRUE,'SCHOOL WORKSHEET'!$C:$C,$A45)/SUMIFS('SCHOOL WORKSHEET'!$I:$I,'SCHOOL WORKSHEET'!$B:$B,TRUE,'SCHOOL WORKSHEET'!$C:$C,$A45),4)))</f>
        <v>0</v>
      </c>
      <c r="F45" s="204"/>
      <c r="G45" s="205">
        <f>IF(SUMIFS('SCHOOL WORKSHEET'!$H:$H,'SCHOOL WORKSHEET'!$B:$B,TRUE,'SCHOOL WORKSHEET'!$C:$C,$A45)=0,0,1-$E45)</f>
        <v>0</v>
      </c>
      <c r="H45" s="206">
        <f>IF($C45=0,0,SUMIFS('SCHOOL WORKSHEET'!$S:$S,'SCHOOL WORKSHEET'!$B:$B,TRUE,'SCHOOL WORKSHEET'!$C:$C,$A45)/SUMIFS('SCHOOL WORKSHEET'!$N:$N,'SCHOOL WORKSHEET'!$B:$B,TRUE,'SCHOOL WORKSHEET'!$C:$C,$A45))</f>
        <v>0</v>
      </c>
      <c r="I45" s="207">
        <f>IF($C45=0,0,SUMIFS('SCHOOL WORKSHEET'!$X:$X,'SCHOOL WORKSHEET'!$B:$B,TRUE,'SCHOOL WORKSHEET'!$C:$C,$A45)/SUMIFS('SCHOOL WORKSHEET'!$N:$N,'SCHOOL WORKSHEET'!$B:$B,TRUE,'SCHOOL WORKSHEET'!$C:$C,$A45))</f>
        <v>0</v>
      </c>
      <c r="J45" s="207">
        <f>IF($C45=0,0,SUMIFS('SCHOOL WORKSHEET'!$AC:$AC,'SCHOOL WORKSHEET'!$B:$B,TRUE,'SCHOOL WORKSHEET'!$C:$C,$A45)/SUMIFS('SCHOOL WORKSHEET'!$N:$N,'SCHOOL WORKSHEET'!$B:$B,TRUE,'SCHOOL WORKSHEET'!$C:$C,$A45))</f>
        <v>0</v>
      </c>
      <c r="K45" s="207">
        <f>IF($C45=0,0,SUMIFS('SCHOOL WORKSHEET'!$AH:$AH,'SCHOOL WORKSHEET'!$B:$B,TRUE,'SCHOOL WORKSHEET'!$C:$C,$A45)/SUMIFS('SCHOOL WORKSHEET'!$N:$N,'SCHOOL WORKSHEET'!$B:$B,TRUE,'SCHOOL WORKSHEET'!$C:$C,$A45))</f>
        <v>0</v>
      </c>
      <c r="L45" s="208">
        <f>IF($C45=0,0,SUMIFS('SCHOOL WORKSHEET'!$AJ:$AJ,'SCHOOL WORKSHEET'!$B:$B,TRUE,'SCHOOL WORKSHEET'!$C:$C,$A45)/SUMIFS('SCHOOL WORKSHEET'!$N:$N,'SCHOOL WORKSHEET'!$B:$B,TRUE,'SCHOOL WORKSHEET'!$C:$C,$A45))</f>
        <v>0</v>
      </c>
      <c r="M45" s="209">
        <f>SUMIFS('SCHOOL WORKSHEET'!$BO:$BO,'SCHOOL WORKSHEET'!$B:$B,TRUE,'SCHOOL WORKSHEET'!$C:$C,$A45)+SUMIFS('SCHOOL WORKSHEET'!$BS:$BS,'SCHOOL WORKSHEET'!$B:$B,TRUE,'SCHOOL WORKSHEET'!$C:$C,$A45)</f>
        <v>0</v>
      </c>
      <c r="N45" s="210">
        <f>SUMIFS('SCHOOL WORKSHEET'!$BP:$BP,'SCHOOL WORKSHEET'!$B:$B,TRUE,'SCHOOL WORKSHEET'!$C:$C,$A45)</f>
        <v>0</v>
      </c>
      <c r="O45" s="210">
        <f>SUMIFS('SCHOOL WORKSHEET'!$BQ:$BQ,'SCHOOL WORKSHEET'!$B:$B,TRUE,'SCHOOL WORKSHEET'!$C:$C,$A45)+SUMIFS('SCHOOL WORKSHEET'!$BT:$BT,'SCHOOL WORKSHEET'!$B:$B,TRUE,'SCHOOL WORKSHEET'!$C:$C,$A45)</f>
        <v>0</v>
      </c>
      <c r="P45" s="210">
        <f>SUMIFS('SCHOOL WORKSHEET'!$BR:$BR,'SCHOOL WORKSHEET'!$B:$B,TRUE,'SCHOOL WORKSHEET'!$C:$C,$A45)</f>
        <v>0</v>
      </c>
      <c r="Q45" s="210">
        <f>SUMIFS('SCHOOL WORKSHEET'!$BU:$BU,'SCHOOL WORKSHEET'!$B:$B,TRUE,'SCHOOL WORKSHEET'!$C:$C,$A45)+SUMIFS('SCHOOL WORKSHEET'!$BS:$BS,'SCHOOL WORKSHEET'!$B:$B,TRUE,'SCHOOL WORKSHEET'!$C:$C,$A45)</f>
        <v>0</v>
      </c>
      <c r="R45" s="167">
        <f t="shared" si="4"/>
        <v>0</v>
      </c>
      <c r="S45" s="211">
        <f>SUMIFS('SCHOOL WORKSHEET'!$BV:$BV,'SCHOOL WORKSHEET'!$B:$B,TRUE,'SCHOOL WORKSHEET'!$C:$C,$A45)</f>
        <v>0</v>
      </c>
      <c r="T45" s="212">
        <f>SUMIFS('SCHOOL WORKSHEET'!$BW:$BW,'SCHOOL WORKSHEET'!$B:$B,TRUE,'SCHOOL WORKSHEET'!$C:$C,$A45)</f>
        <v>0</v>
      </c>
      <c r="U45" s="213">
        <f t="shared" si="5"/>
        <v>0</v>
      </c>
      <c r="V45" s="214">
        <f t="shared" si="6"/>
        <v>0</v>
      </c>
    </row>
    <row r="46" spans="1:22" ht="22.5" customHeight="1" x14ac:dyDescent="0.2">
      <c r="A46" s="200">
        <v>43</v>
      </c>
      <c r="B46" s="201" t="s">
        <v>349</v>
      </c>
      <c r="C46" s="202">
        <f>COUNTIFS('SCHOOL WORKSHEET'!B:B,TRUE,'SCHOOL WORKSHEET'!C:C,A46)</f>
        <v>0</v>
      </c>
      <c r="D46" s="203">
        <f>SUMIFS('SCHOOL WORKSHEET'!$I:$I,'SCHOOL WORKSHEET'!$B:$B,TRUE,'SCHOOL WORKSHEET'!$C:$C,$A46)</f>
        <v>0</v>
      </c>
      <c r="E46" s="98">
        <f>IF(SUMIFS('SCHOOL WORKSHEET'!$F:$F,'SCHOOL WORKSHEET'!$B:$B,TRUE,'SCHOOL WORKSHEET'!$C:$C,$A46)=0,0,
IF(ROUND(SUMIFS('SCHOOL WORKSHEET'!$F:$F,'SCHOOL WORKSHEET'!$B:$B,TRUE,'SCHOOL WORKSHEET'!$C:$C,$A46)/SUMIFS('SCHOOL WORKSHEET'!$I:$I,'SCHOOL WORKSHEET'!$B:$B,TRUE,'SCHOOL WORKSHEET'!$C:$C,$A46),4)&gt;=0.4,
MIN(1,ROUND(SUMIFS('SCHOOL WORKSHEET'!$F:$F,'SCHOOL WORKSHEET'!$B:$B,TRUE,'SCHOOL WORKSHEET'!$C:$C,$A46)/SUMIFS('SCHOOL WORKSHEET'!$I:$I,'SCHOOL WORKSHEET'!$B:$B,TRUE,'SCHOOL WORKSHEET'!$C:$C,$A46)*'FEDERAL RATES (HIDDEN)'!$C$2,4)),
ROUND(SUMIFS('SCHOOL WORKSHEET'!$F:$F,'SCHOOL WORKSHEET'!$B:$B,TRUE,'SCHOOL WORKSHEET'!$C:$C,$A46)/SUMIFS('SCHOOL WORKSHEET'!$I:$I,'SCHOOL WORKSHEET'!$B:$B,TRUE,'SCHOOL WORKSHEET'!$C:$C,$A46),4)))</f>
        <v>0</v>
      </c>
      <c r="F46" s="204"/>
      <c r="G46" s="205">
        <f>IF(SUMIFS('SCHOOL WORKSHEET'!$H:$H,'SCHOOL WORKSHEET'!$B:$B,TRUE,'SCHOOL WORKSHEET'!$C:$C,$A46)=0,0,1-$E46)</f>
        <v>0</v>
      </c>
      <c r="H46" s="206">
        <f>IF($C46=0,0,SUMIFS('SCHOOL WORKSHEET'!$S:$S,'SCHOOL WORKSHEET'!$B:$B,TRUE,'SCHOOL WORKSHEET'!$C:$C,$A46)/SUMIFS('SCHOOL WORKSHEET'!$N:$N,'SCHOOL WORKSHEET'!$B:$B,TRUE,'SCHOOL WORKSHEET'!$C:$C,$A46))</f>
        <v>0</v>
      </c>
      <c r="I46" s="207">
        <f>IF($C46=0,0,SUMIFS('SCHOOL WORKSHEET'!$X:$X,'SCHOOL WORKSHEET'!$B:$B,TRUE,'SCHOOL WORKSHEET'!$C:$C,$A46)/SUMIFS('SCHOOL WORKSHEET'!$N:$N,'SCHOOL WORKSHEET'!$B:$B,TRUE,'SCHOOL WORKSHEET'!$C:$C,$A46))</f>
        <v>0</v>
      </c>
      <c r="J46" s="207">
        <f>IF($C46=0,0,SUMIFS('SCHOOL WORKSHEET'!$AC:$AC,'SCHOOL WORKSHEET'!$B:$B,TRUE,'SCHOOL WORKSHEET'!$C:$C,$A46)/SUMIFS('SCHOOL WORKSHEET'!$N:$N,'SCHOOL WORKSHEET'!$B:$B,TRUE,'SCHOOL WORKSHEET'!$C:$C,$A46))</f>
        <v>0</v>
      </c>
      <c r="K46" s="207">
        <f>IF($C46=0,0,SUMIFS('SCHOOL WORKSHEET'!$AH:$AH,'SCHOOL WORKSHEET'!$B:$B,TRUE,'SCHOOL WORKSHEET'!$C:$C,$A46)/SUMIFS('SCHOOL WORKSHEET'!$N:$N,'SCHOOL WORKSHEET'!$B:$B,TRUE,'SCHOOL WORKSHEET'!$C:$C,$A46))</f>
        <v>0</v>
      </c>
      <c r="L46" s="208">
        <f>IF($C46=0,0,SUMIFS('SCHOOL WORKSHEET'!$AJ:$AJ,'SCHOOL WORKSHEET'!$B:$B,TRUE,'SCHOOL WORKSHEET'!$C:$C,$A46)/SUMIFS('SCHOOL WORKSHEET'!$N:$N,'SCHOOL WORKSHEET'!$B:$B,TRUE,'SCHOOL WORKSHEET'!$C:$C,$A46))</f>
        <v>0</v>
      </c>
      <c r="M46" s="209">
        <f>SUMIFS('SCHOOL WORKSHEET'!$BO:$BO,'SCHOOL WORKSHEET'!$B:$B,TRUE,'SCHOOL WORKSHEET'!$C:$C,$A46)+SUMIFS('SCHOOL WORKSHEET'!$BS:$BS,'SCHOOL WORKSHEET'!$B:$B,TRUE,'SCHOOL WORKSHEET'!$C:$C,$A46)</f>
        <v>0</v>
      </c>
      <c r="N46" s="210">
        <f>SUMIFS('SCHOOL WORKSHEET'!$BP:$BP,'SCHOOL WORKSHEET'!$B:$B,TRUE,'SCHOOL WORKSHEET'!$C:$C,$A46)</f>
        <v>0</v>
      </c>
      <c r="O46" s="210">
        <f>SUMIFS('SCHOOL WORKSHEET'!$BQ:$BQ,'SCHOOL WORKSHEET'!$B:$B,TRUE,'SCHOOL WORKSHEET'!$C:$C,$A46)+SUMIFS('SCHOOL WORKSHEET'!$BT:$BT,'SCHOOL WORKSHEET'!$B:$B,TRUE,'SCHOOL WORKSHEET'!$C:$C,$A46)</f>
        <v>0</v>
      </c>
      <c r="P46" s="210">
        <f>SUMIFS('SCHOOL WORKSHEET'!$BR:$BR,'SCHOOL WORKSHEET'!$B:$B,TRUE,'SCHOOL WORKSHEET'!$C:$C,$A46)</f>
        <v>0</v>
      </c>
      <c r="Q46" s="210">
        <f>SUMIFS('SCHOOL WORKSHEET'!$BU:$BU,'SCHOOL WORKSHEET'!$B:$B,TRUE,'SCHOOL WORKSHEET'!$C:$C,$A46)+SUMIFS('SCHOOL WORKSHEET'!$BS:$BS,'SCHOOL WORKSHEET'!$B:$B,TRUE,'SCHOOL WORKSHEET'!$C:$C,$A46)</f>
        <v>0</v>
      </c>
      <c r="R46" s="167">
        <f t="shared" si="4"/>
        <v>0</v>
      </c>
      <c r="S46" s="211">
        <f>SUMIFS('SCHOOL WORKSHEET'!$BV:$BV,'SCHOOL WORKSHEET'!$B:$B,TRUE,'SCHOOL WORKSHEET'!$C:$C,$A46)</f>
        <v>0</v>
      </c>
      <c r="T46" s="212">
        <f>SUMIFS('SCHOOL WORKSHEET'!$BW:$BW,'SCHOOL WORKSHEET'!$B:$B,TRUE,'SCHOOL WORKSHEET'!$C:$C,$A46)</f>
        <v>0</v>
      </c>
      <c r="U46" s="213">
        <f t="shared" si="5"/>
        <v>0</v>
      </c>
      <c r="V46" s="214">
        <f t="shared" si="6"/>
        <v>0</v>
      </c>
    </row>
    <row r="47" spans="1:22" ht="22.5" customHeight="1" x14ac:dyDescent="0.2">
      <c r="A47" s="200">
        <v>44</v>
      </c>
      <c r="B47" s="201" t="s">
        <v>350</v>
      </c>
      <c r="C47" s="202">
        <f>COUNTIFS('SCHOOL WORKSHEET'!B:B,TRUE,'SCHOOL WORKSHEET'!C:C,A47)</f>
        <v>0</v>
      </c>
      <c r="D47" s="203">
        <f>SUMIFS('SCHOOL WORKSHEET'!$I:$I,'SCHOOL WORKSHEET'!$B:$B,TRUE,'SCHOOL WORKSHEET'!$C:$C,$A47)</f>
        <v>0</v>
      </c>
      <c r="E47" s="98">
        <f>IF(SUMIFS('SCHOOL WORKSHEET'!$F:$F,'SCHOOL WORKSHEET'!$B:$B,TRUE,'SCHOOL WORKSHEET'!$C:$C,$A47)=0,0,
IF(ROUND(SUMIFS('SCHOOL WORKSHEET'!$F:$F,'SCHOOL WORKSHEET'!$B:$B,TRUE,'SCHOOL WORKSHEET'!$C:$C,$A47)/SUMIFS('SCHOOL WORKSHEET'!$I:$I,'SCHOOL WORKSHEET'!$B:$B,TRUE,'SCHOOL WORKSHEET'!$C:$C,$A47),4)&gt;=0.4,
MIN(1,ROUND(SUMIFS('SCHOOL WORKSHEET'!$F:$F,'SCHOOL WORKSHEET'!$B:$B,TRUE,'SCHOOL WORKSHEET'!$C:$C,$A47)/SUMIFS('SCHOOL WORKSHEET'!$I:$I,'SCHOOL WORKSHEET'!$B:$B,TRUE,'SCHOOL WORKSHEET'!$C:$C,$A47)*'FEDERAL RATES (HIDDEN)'!$C$2,4)),
ROUND(SUMIFS('SCHOOL WORKSHEET'!$F:$F,'SCHOOL WORKSHEET'!$B:$B,TRUE,'SCHOOL WORKSHEET'!$C:$C,$A47)/SUMIFS('SCHOOL WORKSHEET'!$I:$I,'SCHOOL WORKSHEET'!$B:$B,TRUE,'SCHOOL WORKSHEET'!$C:$C,$A47),4)))</f>
        <v>0</v>
      </c>
      <c r="F47" s="204"/>
      <c r="G47" s="205">
        <f>IF(SUMIFS('SCHOOL WORKSHEET'!$H:$H,'SCHOOL WORKSHEET'!$B:$B,TRUE,'SCHOOL WORKSHEET'!$C:$C,$A47)=0,0,1-$E47)</f>
        <v>0</v>
      </c>
      <c r="H47" s="206">
        <f>IF($C47=0,0,SUMIFS('SCHOOL WORKSHEET'!$S:$S,'SCHOOL WORKSHEET'!$B:$B,TRUE,'SCHOOL WORKSHEET'!$C:$C,$A47)/SUMIFS('SCHOOL WORKSHEET'!$N:$N,'SCHOOL WORKSHEET'!$B:$B,TRUE,'SCHOOL WORKSHEET'!$C:$C,$A47))</f>
        <v>0</v>
      </c>
      <c r="I47" s="207">
        <f>IF($C47=0,0,SUMIFS('SCHOOL WORKSHEET'!$X:$X,'SCHOOL WORKSHEET'!$B:$B,TRUE,'SCHOOL WORKSHEET'!$C:$C,$A47)/SUMIFS('SCHOOL WORKSHEET'!$N:$N,'SCHOOL WORKSHEET'!$B:$B,TRUE,'SCHOOL WORKSHEET'!$C:$C,$A47))</f>
        <v>0</v>
      </c>
      <c r="J47" s="207">
        <f>IF($C47=0,0,SUMIFS('SCHOOL WORKSHEET'!$AC:$AC,'SCHOOL WORKSHEET'!$B:$B,TRUE,'SCHOOL WORKSHEET'!$C:$C,$A47)/SUMIFS('SCHOOL WORKSHEET'!$N:$N,'SCHOOL WORKSHEET'!$B:$B,TRUE,'SCHOOL WORKSHEET'!$C:$C,$A47))</f>
        <v>0</v>
      </c>
      <c r="K47" s="207">
        <f>IF($C47=0,0,SUMIFS('SCHOOL WORKSHEET'!$AH:$AH,'SCHOOL WORKSHEET'!$B:$B,TRUE,'SCHOOL WORKSHEET'!$C:$C,$A47)/SUMIFS('SCHOOL WORKSHEET'!$N:$N,'SCHOOL WORKSHEET'!$B:$B,TRUE,'SCHOOL WORKSHEET'!$C:$C,$A47))</f>
        <v>0</v>
      </c>
      <c r="L47" s="208">
        <f>IF($C47=0,0,SUMIFS('SCHOOL WORKSHEET'!$AJ:$AJ,'SCHOOL WORKSHEET'!$B:$B,TRUE,'SCHOOL WORKSHEET'!$C:$C,$A47)/SUMIFS('SCHOOL WORKSHEET'!$N:$N,'SCHOOL WORKSHEET'!$B:$B,TRUE,'SCHOOL WORKSHEET'!$C:$C,$A47))</f>
        <v>0</v>
      </c>
      <c r="M47" s="209">
        <f>SUMIFS('SCHOOL WORKSHEET'!$BO:$BO,'SCHOOL WORKSHEET'!$B:$B,TRUE,'SCHOOL WORKSHEET'!$C:$C,$A47)+SUMIFS('SCHOOL WORKSHEET'!$BS:$BS,'SCHOOL WORKSHEET'!$B:$B,TRUE,'SCHOOL WORKSHEET'!$C:$C,$A47)</f>
        <v>0</v>
      </c>
      <c r="N47" s="210">
        <f>SUMIFS('SCHOOL WORKSHEET'!$BP:$BP,'SCHOOL WORKSHEET'!$B:$B,TRUE,'SCHOOL WORKSHEET'!$C:$C,$A47)</f>
        <v>0</v>
      </c>
      <c r="O47" s="210">
        <f>SUMIFS('SCHOOL WORKSHEET'!$BQ:$BQ,'SCHOOL WORKSHEET'!$B:$B,TRUE,'SCHOOL WORKSHEET'!$C:$C,$A47)+SUMIFS('SCHOOL WORKSHEET'!$BT:$BT,'SCHOOL WORKSHEET'!$B:$B,TRUE,'SCHOOL WORKSHEET'!$C:$C,$A47)</f>
        <v>0</v>
      </c>
      <c r="P47" s="210">
        <f>SUMIFS('SCHOOL WORKSHEET'!$BR:$BR,'SCHOOL WORKSHEET'!$B:$B,TRUE,'SCHOOL WORKSHEET'!$C:$C,$A47)</f>
        <v>0</v>
      </c>
      <c r="Q47" s="210">
        <f>SUMIFS('SCHOOL WORKSHEET'!$BU:$BU,'SCHOOL WORKSHEET'!$B:$B,TRUE,'SCHOOL WORKSHEET'!$C:$C,$A47)+SUMIFS('SCHOOL WORKSHEET'!$BS:$BS,'SCHOOL WORKSHEET'!$B:$B,TRUE,'SCHOOL WORKSHEET'!$C:$C,$A47)</f>
        <v>0</v>
      </c>
      <c r="R47" s="167">
        <f t="shared" si="4"/>
        <v>0</v>
      </c>
      <c r="S47" s="211">
        <f>SUMIFS('SCHOOL WORKSHEET'!$BV:$BV,'SCHOOL WORKSHEET'!$B:$B,TRUE,'SCHOOL WORKSHEET'!$C:$C,$A47)</f>
        <v>0</v>
      </c>
      <c r="T47" s="212">
        <f>SUMIFS('SCHOOL WORKSHEET'!$BW:$BW,'SCHOOL WORKSHEET'!$B:$B,TRUE,'SCHOOL WORKSHEET'!$C:$C,$A47)</f>
        <v>0</v>
      </c>
      <c r="U47" s="213">
        <f t="shared" si="5"/>
        <v>0</v>
      </c>
      <c r="V47" s="214">
        <f t="shared" si="6"/>
        <v>0</v>
      </c>
    </row>
    <row r="48" spans="1:22" ht="22.5" customHeight="1" x14ac:dyDescent="0.2">
      <c r="A48" s="200">
        <v>45</v>
      </c>
      <c r="B48" s="201" t="s">
        <v>351</v>
      </c>
      <c r="C48" s="202">
        <f>COUNTIFS('SCHOOL WORKSHEET'!B:B,TRUE,'SCHOOL WORKSHEET'!C:C,A48)</f>
        <v>0</v>
      </c>
      <c r="D48" s="203">
        <f>SUMIFS('SCHOOL WORKSHEET'!$I:$I,'SCHOOL WORKSHEET'!$B:$B,TRUE,'SCHOOL WORKSHEET'!$C:$C,$A48)</f>
        <v>0</v>
      </c>
      <c r="E48" s="98">
        <f>IF(SUMIFS('SCHOOL WORKSHEET'!$F:$F,'SCHOOL WORKSHEET'!$B:$B,TRUE,'SCHOOL WORKSHEET'!$C:$C,$A48)=0,0,
IF(ROUND(SUMIFS('SCHOOL WORKSHEET'!$F:$F,'SCHOOL WORKSHEET'!$B:$B,TRUE,'SCHOOL WORKSHEET'!$C:$C,$A48)/SUMIFS('SCHOOL WORKSHEET'!$I:$I,'SCHOOL WORKSHEET'!$B:$B,TRUE,'SCHOOL WORKSHEET'!$C:$C,$A48),4)&gt;=0.4,
MIN(1,ROUND(SUMIFS('SCHOOL WORKSHEET'!$F:$F,'SCHOOL WORKSHEET'!$B:$B,TRUE,'SCHOOL WORKSHEET'!$C:$C,$A48)/SUMIFS('SCHOOL WORKSHEET'!$I:$I,'SCHOOL WORKSHEET'!$B:$B,TRUE,'SCHOOL WORKSHEET'!$C:$C,$A48)*'FEDERAL RATES (HIDDEN)'!$C$2,4)),
ROUND(SUMIFS('SCHOOL WORKSHEET'!$F:$F,'SCHOOL WORKSHEET'!$B:$B,TRUE,'SCHOOL WORKSHEET'!$C:$C,$A48)/SUMIFS('SCHOOL WORKSHEET'!$I:$I,'SCHOOL WORKSHEET'!$B:$B,TRUE,'SCHOOL WORKSHEET'!$C:$C,$A48),4)))</f>
        <v>0</v>
      </c>
      <c r="F48" s="204"/>
      <c r="G48" s="205">
        <f>IF(SUMIFS('SCHOOL WORKSHEET'!$H:$H,'SCHOOL WORKSHEET'!$B:$B,TRUE,'SCHOOL WORKSHEET'!$C:$C,$A48)=0,0,1-$E48)</f>
        <v>0</v>
      </c>
      <c r="H48" s="206">
        <f>IF($C48=0,0,SUMIFS('SCHOOL WORKSHEET'!$S:$S,'SCHOOL WORKSHEET'!$B:$B,TRUE,'SCHOOL WORKSHEET'!$C:$C,$A48)/SUMIFS('SCHOOL WORKSHEET'!$N:$N,'SCHOOL WORKSHEET'!$B:$B,TRUE,'SCHOOL WORKSHEET'!$C:$C,$A48))</f>
        <v>0</v>
      </c>
      <c r="I48" s="207">
        <f>IF($C48=0,0,SUMIFS('SCHOOL WORKSHEET'!$X:$X,'SCHOOL WORKSHEET'!$B:$B,TRUE,'SCHOOL WORKSHEET'!$C:$C,$A48)/SUMIFS('SCHOOL WORKSHEET'!$N:$N,'SCHOOL WORKSHEET'!$B:$B,TRUE,'SCHOOL WORKSHEET'!$C:$C,$A48))</f>
        <v>0</v>
      </c>
      <c r="J48" s="207">
        <f>IF($C48=0,0,SUMIFS('SCHOOL WORKSHEET'!$AC:$AC,'SCHOOL WORKSHEET'!$B:$B,TRUE,'SCHOOL WORKSHEET'!$C:$C,$A48)/SUMIFS('SCHOOL WORKSHEET'!$N:$N,'SCHOOL WORKSHEET'!$B:$B,TRUE,'SCHOOL WORKSHEET'!$C:$C,$A48))</f>
        <v>0</v>
      </c>
      <c r="K48" s="207">
        <f>IF($C48=0,0,SUMIFS('SCHOOL WORKSHEET'!$AH:$AH,'SCHOOL WORKSHEET'!$B:$B,TRUE,'SCHOOL WORKSHEET'!$C:$C,$A48)/SUMIFS('SCHOOL WORKSHEET'!$N:$N,'SCHOOL WORKSHEET'!$B:$B,TRUE,'SCHOOL WORKSHEET'!$C:$C,$A48))</f>
        <v>0</v>
      </c>
      <c r="L48" s="208">
        <f>IF($C48=0,0,SUMIFS('SCHOOL WORKSHEET'!$AJ:$AJ,'SCHOOL WORKSHEET'!$B:$B,TRUE,'SCHOOL WORKSHEET'!$C:$C,$A48)/SUMIFS('SCHOOL WORKSHEET'!$N:$N,'SCHOOL WORKSHEET'!$B:$B,TRUE,'SCHOOL WORKSHEET'!$C:$C,$A48))</f>
        <v>0</v>
      </c>
      <c r="M48" s="209">
        <f>SUMIFS('SCHOOL WORKSHEET'!$BO:$BO,'SCHOOL WORKSHEET'!$B:$B,TRUE,'SCHOOL WORKSHEET'!$C:$C,$A48)+SUMIFS('SCHOOL WORKSHEET'!$BS:$BS,'SCHOOL WORKSHEET'!$B:$B,TRUE,'SCHOOL WORKSHEET'!$C:$C,$A48)</f>
        <v>0</v>
      </c>
      <c r="N48" s="210">
        <f>SUMIFS('SCHOOL WORKSHEET'!$BP:$BP,'SCHOOL WORKSHEET'!$B:$B,TRUE,'SCHOOL WORKSHEET'!$C:$C,$A48)</f>
        <v>0</v>
      </c>
      <c r="O48" s="210">
        <f>SUMIFS('SCHOOL WORKSHEET'!$BQ:$BQ,'SCHOOL WORKSHEET'!$B:$B,TRUE,'SCHOOL WORKSHEET'!$C:$C,$A48)+SUMIFS('SCHOOL WORKSHEET'!$BT:$BT,'SCHOOL WORKSHEET'!$B:$B,TRUE,'SCHOOL WORKSHEET'!$C:$C,$A48)</f>
        <v>0</v>
      </c>
      <c r="P48" s="210">
        <f>SUMIFS('SCHOOL WORKSHEET'!$BR:$BR,'SCHOOL WORKSHEET'!$B:$B,TRUE,'SCHOOL WORKSHEET'!$C:$C,$A48)</f>
        <v>0</v>
      </c>
      <c r="Q48" s="210">
        <f>SUMIFS('SCHOOL WORKSHEET'!$BU:$BU,'SCHOOL WORKSHEET'!$B:$B,TRUE,'SCHOOL WORKSHEET'!$C:$C,$A48)+SUMIFS('SCHOOL WORKSHEET'!$BS:$BS,'SCHOOL WORKSHEET'!$B:$B,TRUE,'SCHOOL WORKSHEET'!$C:$C,$A48)</f>
        <v>0</v>
      </c>
      <c r="R48" s="167">
        <f t="shared" si="4"/>
        <v>0</v>
      </c>
      <c r="S48" s="211">
        <f>SUMIFS('SCHOOL WORKSHEET'!$BV:$BV,'SCHOOL WORKSHEET'!$B:$B,TRUE,'SCHOOL WORKSHEET'!$C:$C,$A48)</f>
        <v>0</v>
      </c>
      <c r="T48" s="212">
        <f>SUMIFS('SCHOOL WORKSHEET'!$BW:$BW,'SCHOOL WORKSHEET'!$B:$B,TRUE,'SCHOOL WORKSHEET'!$C:$C,$A48)</f>
        <v>0</v>
      </c>
      <c r="U48" s="213">
        <f t="shared" si="5"/>
        <v>0</v>
      </c>
      <c r="V48" s="214">
        <f t="shared" si="6"/>
        <v>0</v>
      </c>
    </row>
    <row r="49" spans="1:22" ht="22.5" customHeight="1" x14ac:dyDescent="0.2">
      <c r="A49" s="200">
        <v>46</v>
      </c>
      <c r="B49" s="201" t="s">
        <v>352</v>
      </c>
      <c r="C49" s="202">
        <f>COUNTIFS('SCHOOL WORKSHEET'!B:B,TRUE,'SCHOOL WORKSHEET'!C:C,A49)</f>
        <v>0</v>
      </c>
      <c r="D49" s="203">
        <f>SUMIFS('SCHOOL WORKSHEET'!$I:$I,'SCHOOL WORKSHEET'!$B:$B,TRUE,'SCHOOL WORKSHEET'!$C:$C,$A49)</f>
        <v>0</v>
      </c>
      <c r="E49" s="98">
        <f>IF(SUMIFS('SCHOOL WORKSHEET'!$F:$F,'SCHOOL WORKSHEET'!$B:$B,TRUE,'SCHOOL WORKSHEET'!$C:$C,$A49)=0,0,
IF(ROUND(SUMIFS('SCHOOL WORKSHEET'!$F:$F,'SCHOOL WORKSHEET'!$B:$B,TRUE,'SCHOOL WORKSHEET'!$C:$C,$A49)/SUMIFS('SCHOOL WORKSHEET'!$I:$I,'SCHOOL WORKSHEET'!$B:$B,TRUE,'SCHOOL WORKSHEET'!$C:$C,$A49),4)&gt;=0.4,
MIN(1,ROUND(SUMIFS('SCHOOL WORKSHEET'!$F:$F,'SCHOOL WORKSHEET'!$B:$B,TRUE,'SCHOOL WORKSHEET'!$C:$C,$A49)/SUMIFS('SCHOOL WORKSHEET'!$I:$I,'SCHOOL WORKSHEET'!$B:$B,TRUE,'SCHOOL WORKSHEET'!$C:$C,$A49)*'FEDERAL RATES (HIDDEN)'!$C$2,4)),
ROUND(SUMIFS('SCHOOL WORKSHEET'!$F:$F,'SCHOOL WORKSHEET'!$B:$B,TRUE,'SCHOOL WORKSHEET'!$C:$C,$A49)/SUMIFS('SCHOOL WORKSHEET'!$I:$I,'SCHOOL WORKSHEET'!$B:$B,TRUE,'SCHOOL WORKSHEET'!$C:$C,$A49),4)))</f>
        <v>0</v>
      </c>
      <c r="F49" s="204"/>
      <c r="G49" s="205">
        <f>IF(SUMIFS('SCHOOL WORKSHEET'!$H:$H,'SCHOOL WORKSHEET'!$B:$B,TRUE,'SCHOOL WORKSHEET'!$C:$C,$A49)=0,0,1-$E49)</f>
        <v>0</v>
      </c>
      <c r="H49" s="206">
        <f>IF($C49=0,0,SUMIFS('SCHOOL WORKSHEET'!$S:$S,'SCHOOL WORKSHEET'!$B:$B,TRUE,'SCHOOL WORKSHEET'!$C:$C,$A49)/SUMIFS('SCHOOL WORKSHEET'!$N:$N,'SCHOOL WORKSHEET'!$B:$B,TRUE,'SCHOOL WORKSHEET'!$C:$C,$A49))</f>
        <v>0</v>
      </c>
      <c r="I49" s="207">
        <f>IF($C49=0,0,SUMIFS('SCHOOL WORKSHEET'!$X:$X,'SCHOOL WORKSHEET'!$B:$B,TRUE,'SCHOOL WORKSHEET'!$C:$C,$A49)/SUMIFS('SCHOOL WORKSHEET'!$N:$N,'SCHOOL WORKSHEET'!$B:$B,TRUE,'SCHOOL WORKSHEET'!$C:$C,$A49))</f>
        <v>0</v>
      </c>
      <c r="J49" s="207">
        <f>IF($C49=0,0,SUMIFS('SCHOOL WORKSHEET'!$AC:$AC,'SCHOOL WORKSHEET'!$B:$B,TRUE,'SCHOOL WORKSHEET'!$C:$C,$A49)/SUMIFS('SCHOOL WORKSHEET'!$N:$N,'SCHOOL WORKSHEET'!$B:$B,TRUE,'SCHOOL WORKSHEET'!$C:$C,$A49))</f>
        <v>0</v>
      </c>
      <c r="K49" s="207">
        <f>IF($C49=0,0,SUMIFS('SCHOOL WORKSHEET'!$AH:$AH,'SCHOOL WORKSHEET'!$B:$B,TRUE,'SCHOOL WORKSHEET'!$C:$C,$A49)/SUMIFS('SCHOOL WORKSHEET'!$N:$N,'SCHOOL WORKSHEET'!$B:$B,TRUE,'SCHOOL WORKSHEET'!$C:$C,$A49))</f>
        <v>0</v>
      </c>
      <c r="L49" s="208">
        <f>IF($C49=0,0,SUMIFS('SCHOOL WORKSHEET'!$AJ:$AJ,'SCHOOL WORKSHEET'!$B:$B,TRUE,'SCHOOL WORKSHEET'!$C:$C,$A49)/SUMIFS('SCHOOL WORKSHEET'!$N:$N,'SCHOOL WORKSHEET'!$B:$B,TRUE,'SCHOOL WORKSHEET'!$C:$C,$A49))</f>
        <v>0</v>
      </c>
      <c r="M49" s="209">
        <f>SUMIFS('SCHOOL WORKSHEET'!$BO:$BO,'SCHOOL WORKSHEET'!$B:$B,TRUE,'SCHOOL WORKSHEET'!$C:$C,$A49)+SUMIFS('SCHOOL WORKSHEET'!$BS:$BS,'SCHOOL WORKSHEET'!$B:$B,TRUE,'SCHOOL WORKSHEET'!$C:$C,$A49)</f>
        <v>0</v>
      </c>
      <c r="N49" s="210">
        <f>SUMIFS('SCHOOL WORKSHEET'!$BP:$BP,'SCHOOL WORKSHEET'!$B:$B,TRUE,'SCHOOL WORKSHEET'!$C:$C,$A49)</f>
        <v>0</v>
      </c>
      <c r="O49" s="210">
        <f>SUMIFS('SCHOOL WORKSHEET'!$BQ:$BQ,'SCHOOL WORKSHEET'!$B:$B,TRUE,'SCHOOL WORKSHEET'!$C:$C,$A49)+SUMIFS('SCHOOL WORKSHEET'!$BT:$BT,'SCHOOL WORKSHEET'!$B:$B,TRUE,'SCHOOL WORKSHEET'!$C:$C,$A49)</f>
        <v>0</v>
      </c>
      <c r="P49" s="210">
        <f>SUMIFS('SCHOOL WORKSHEET'!$BR:$BR,'SCHOOL WORKSHEET'!$B:$B,TRUE,'SCHOOL WORKSHEET'!$C:$C,$A49)</f>
        <v>0</v>
      </c>
      <c r="Q49" s="210">
        <f>SUMIFS('SCHOOL WORKSHEET'!$BU:$BU,'SCHOOL WORKSHEET'!$B:$B,TRUE,'SCHOOL WORKSHEET'!$C:$C,$A49)+SUMIFS('SCHOOL WORKSHEET'!$BS:$BS,'SCHOOL WORKSHEET'!$B:$B,TRUE,'SCHOOL WORKSHEET'!$C:$C,$A49)</f>
        <v>0</v>
      </c>
      <c r="R49" s="167">
        <f t="shared" si="4"/>
        <v>0</v>
      </c>
      <c r="S49" s="211">
        <f>SUMIFS('SCHOOL WORKSHEET'!$BV:$BV,'SCHOOL WORKSHEET'!$B:$B,TRUE,'SCHOOL WORKSHEET'!$C:$C,$A49)</f>
        <v>0</v>
      </c>
      <c r="T49" s="212">
        <f>SUMIFS('SCHOOL WORKSHEET'!$BW:$BW,'SCHOOL WORKSHEET'!$B:$B,TRUE,'SCHOOL WORKSHEET'!$C:$C,$A49)</f>
        <v>0</v>
      </c>
      <c r="U49" s="213">
        <f t="shared" si="5"/>
        <v>0</v>
      </c>
      <c r="V49" s="214">
        <f t="shared" si="6"/>
        <v>0</v>
      </c>
    </row>
    <row r="50" spans="1:22" ht="22.5" customHeight="1" x14ac:dyDescent="0.2">
      <c r="A50" s="200">
        <v>47</v>
      </c>
      <c r="B50" s="201" t="s">
        <v>353</v>
      </c>
      <c r="C50" s="202">
        <f>COUNTIFS('SCHOOL WORKSHEET'!B:B,TRUE,'SCHOOL WORKSHEET'!C:C,A50)</f>
        <v>0</v>
      </c>
      <c r="D50" s="203">
        <f>SUMIFS('SCHOOL WORKSHEET'!$I:$I,'SCHOOL WORKSHEET'!$B:$B,TRUE,'SCHOOL WORKSHEET'!$C:$C,$A50)</f>
        <v>0</v>
      </c>
      <c r="E50" s="98">
        <f>IF(SUMIFS('SCHOOL WORKSHEET'!$F:$F,'SCHOOL WORKSHEET'!$B:$B,TRUE,'SCHOOL WORKSHEET'!$C:$C,$A50)=0,0,
IF(ROUND(SUMIFS('SCHOOL WORKSHEET'!$F:$F,'SCHOOL WORKSHEET'!$B:$B,TRUE,'SCHOOL WORKSHEET'!$C:$C,$A50)/SUMIFS('SCHOOL WORKSHEET'!$I:$I,'SCHOOL WORKSHEET'!$B:$B,TRUE,'SCHOOL WORKSHEET'!$C:$C,$A50),4)&gt;=0.4,
MIN(1,ROUND(SUMIFS('SCHOOL WORKSHEET'!$F:$F,'SCHOOL WORKSHEET'!$B:$B,TRUE,'SCHOOL WORKSHEET'!$C:$C,$A50)/SUMIFS('SCHOOL WORKSHEET'!$I:$I,'SCHOOL WORKSHEET'!$B:$B,TRUE,'SCHOOL WORKSHEET'!$C:$C,$A50)*'FEDERAL RATES (HIDDEN)'!$C$2,4)),
ROUND(SUMIFS('SCHOOL WORKSHEET'!$F:$F,'SCHOOL WORKSHEET'!$B:$B,TRUE,'SCHOOL WORKSHEET'!$C:$C,$A50)/SUMIFS('SCHOOL WORKSHEET'!$I:$I,'SCHOOL WORKSHEET'!$B:$B,TRUE,'SCHOOL WORKSHEET'!$C:$C,$A50),4)))</f>
        <v>0</v>
      </c>
      <c r="F50" s="204"/>
      <c r="G50" s="205">
        <f>IF(SUMIFS('SCHOOL WORKSHEET'!$H:$H,'SCHOOL WORKSHEET'!$B:$B,TRUE,'SCHOOL WORKSHEET'!$C:$C,$A50)=0,0,1-$E50)</f>
        <v>0</v>
      </c>
      <c r="H50" s="206">
        <f>IF($C50=0,0,SUMIFS('SCHOOL WORKSHEET'!$S:$S,'SCHOOL WORKSHEET'!$B:$B,TRUE,'SCHOOL WORKSHEET'!$C:$C,$A50)/SUMIFS('SCHOOL WORKSHEET'!$N:$N,'SCHOOL WORKSHEET'!$B:$B,TRUE,'SCHOOL WORKSHEET'!$C:$C,$A50))</f>
        <v>0</v>
      </c>
      <c r="I50" s="207">
        <f>IF($C50=0,0,SUMIFS('SCHOOL WORKSHEET'!$X:$X,'SCHOOL WORKSHEET'!$B:$B,TRUE,'SCHOOL WORKSHEET'!$C:$C,$A50)/SUMIFS('SCHOOL WORKSHEET'!$N:$N,'SCHOOL WORKSHEET'!$B:$B,TRUE,'SCHOOL WORKSHEET'!$C:$C,$A50))</f>
        <v>0</v>
      </c>
      <c r="J50" s="207">
        <f>IF($C50=0,0,SUMIFS('SCHOOL WORKSHEET'!$AC:$AC,'SCHOOL WORKSHEET'!$B:$B,TRUE,'SCHOOL WORKSHEET'!$C:$C,$A50)/SUMIFS('SCHOOL WORKSHEET'!$N:$N,'SCHOOL WORKSHEET'!$B:$B,TRUE,'SCHOOL WORKSHEET'!$C:$C,$A50))</f>
        <v>0</v>
      </c>
      <c r="K50" s="207">
        <f>IF($C50=0,0,SUMIFS('SCHOOL WORKSHEET'!$AH:$AH,'SCHOOL WORKSHEET'!$B:$B,TRUE,'SCHOOL WORKSHEET'!$C:$C,$A50)/SUMIFS('SCHOOL WORKSHEET'!$N:$N,'SCHOOL WORKSHEET'!$B:$B,TRUE,'SCHOOL WORKSHEET'!$C:$C,$A50))</f>
        <v>0</v>
      </c>
      <c r="L50" s="208">
        <f>IF($C50=0,0,SUMIFS('SCHOOL WORKSHEET'!$AJ:$AJ,'SCHOOL WORKSHEET'!$B:$B,TRUE,'SCHOOL WORKSHEET'!$C:$C,$A50)/SUMIFS('SCHOOL WORKSHEET'!$N:$N,'SCHOOL WORKSHEET'!$B:$B,TRUE,'SCHOOL WORKSHEET'!$C:$C,$A50))</f>
        <v>0</v>
      </c>
      <c r="M50" s="209">
        <f>SUMIFS('SCHOOL WORKSHEET'!$BO:$BO,'SCHOOL WORKSHEET'!$B:$B,TRUE,'SCHOOL WORKSHEET'!$C:$C,$A50)+SUMIFS('SCHOOL WORKSHEET'!$BS:$BS,'SCHOOL WORKSHEET'!$B:$B,TRUE,'SCHOOL WORKSHEET'!$C:$C,$A50)</f>
        <v>0</v>
      </c>
      <c r="N50" s="210">
        <f>SUMIFS('SCHOOL WORKSHEET'!$BP:$BP,'SCHOOL WORKSHEET'!$B:$B,TRUE,'SCHOOL WORKSHEET'!$C:$C,$A50)</f>
        <v>0</v>
      </c>
      <c r="O50" s="210">
        <f>SUMIFS('SCHOOL WORKSHEET'!$BQ:$BQ,'SCHOOL WORKSHEET'!$B:$B,TRUE,'SCHOOL WORKSHEET'!$C:$C,$A50)+SUMIFS('SCHOOL WORKSHEET'!$BT:$BT,'SCHOOL WORKSHEET'!$B:$B,TRUE,'SCHOOL WORKSHEET'!$C:$C,$A50)</f>
        <v>0</v>
      </c>
      <c r="P50" s="210">
        <f>SUMIFS('SCHOOL WORKSHEET'!$BR:$BR,'SCHOOL WORKSHEET'!$B:$B,TRUE,'SCHOOL WORKSHEET'!$C:$C,$A50)</f>
        <v>0</v>
      </c>
      <c r="Q50" s="210">
        <f>SUMIFS('SCHOOL WORKSHEET'!$BU:$BU,'SCHOOL WORKSHEET'!$B:$B,TRUE,'SCHOOL WORKSHEET'!$C:$C,$A50)+SUMIFS('SCHOOL WORKSHEET'!$BS:$BS,'SCHOOL WORKSHEET'!$B:$B,TRUE,'SCHOOL WORKSHEET'!$C:$C,$A50)</f>
        <v>0</v>
      </c>
      <c r="R50" s="167">
        <f t="shared" si="4"/>
        <v>0</v>
      </c>
      <c r="S50" s="211">
        <f>SUMIFS('SCHOOL WORKSHEET'!$BV:$BV,'SCHOOL WORKSHEET'!$B:$B,TRUE,'SCHOOL WORKSHEET'!$C:$C,$A50)</f>
        <v>0</v>
      </c>
      <c r="T50" s="212">
        <f>SUMIFS('SCHOOL WORKSHEET'!$BW:$BW,'SCHOOL WORKSHEET'!$B:$B,TRUE,'SCHOOL WORKSHEET'!$C:$C,$A50)</f>
        <v>0</v>
      </c>
      <c r="U50" s="213">
        <f t="shared" si="5"/>
        <v>0</v>
      </c>
      <c r="V50" s="214">
        <f t="shared" si="6"/>
        <v>0</v>
      </c>
    </row>
    <row r="51" spans="1:22" ht="22.5" customHeight="1" x14ac:dyDescent="0.2">
      <c r="A51" s="200">
        <v>48</v>
      </c>
      <c r="B51" s="201" t="s">
        <v>354</v>
      </c>
      <c r="C51" s="202">
        <f>COUNTIFS('SCHOOL WORKSHEET'!B:B,TRUE,'SCHOOL WORKSHEET'!C:C,A51)</f>
        <v>0</v>
      </c>
      <c r="D51" s="203">
        <f>SUMIFS('SCHOOL WORKSHEET'!$I:$I,'SCHOOL WORKSHEET'!$B:$B,TRUE,'SCHOOL WORKSHEET'!$C:$C,$A51)</f>
        <v>0</v>
      </c>
      <c r="E51" s="98">
        <f>IF(SUMIFS('SCHOOL WORKSHEET'!$F:$F,'SCHOOL WORKSHEET'!$B:$B,TRUE,'SCHOOL WORKSHEET'!$C:$C,$A51)=0,0,
IF(ROUND(SUMIFS('SCHOOL WORKSHEET'!$F:$F,'SCHOOL WORKSHEET'!$B:$B,TRUE,'SCHOOL WORKSHEET'!$C:$C,$A51)/SUMIFS('SCHOOL WORKSHEET'!$I:$I,'SCHOOL WORKSHEET'!$B:$B,TRUE,'SCHOOL WORKSHEET'!$C:$C,$A51),4)&gt;=0.4,
MIN(1,ROUND(SUMIFS('SCHOOL WORKSHEET'!$F:$F,'SCHOOL WORKSHEET'!$B:$B,TRUE,'SCHOOL WORKSHEET'!$C:$C,$A51)/SUMIFS('SCHOOL WORKSHEET'!$I:$I,'SCHOOL WORKSHEET'!$B:$B,TRUE,'SCHOOL WORKSHEET'!$C:$C,$A51)*'FEDERAL RATES (HIDDEN)'!$C$2,4)),
ROUND(SUMIFS('SCHOOL WORKSHEET'!$F:$F,'SCHOOL WORKSHEET'!$B:$B,TRUE,'SCHOOL WORKSHEET'!$C:$C,$A51)/SUMIFS('SCHOOL WORKSHEET'!$I:$I,'SCHOOL WORKSHEET'!$B:$B,TRUE,'SCHOOL WORKSHEET'!$C:$C,$A51),4)))</f>
        <v>0</v>
      </c>
      <c r="F51" s="204"/>
      <c r="G51" s="205">
        <f>IF(SUMIFS('SCHOOL WORKSHEET'!$H:$H,'SCHOOL WORKSHEET'!$B:$B,TRUE,'SCHOOL WORKSHEET'!$C:$C,$A51)=0,0,1-$E51)</f>
        <v>0</v>
      </c>
      <c r="H51" s="206">
        <f>IF($C51=0,0,SUMIFS('SCHOOL WORKSHEET'!$S:$S,'SCHOOL WORKSHEET'!$B:$B,TRUE,'SCHOOL WORKSHEET'!$C:$C,$A51)/SUMIFS('SCHOOL WORKSHEET'!$N:$N,'SCHOOL WORKSHEET'!$B:$B,TRUE,'SCHOOL WORKSHEET'!$C:$C,$A51))</f>
        <v>0</v>
      </c>
      <c r="I51" s="207">
        <f>IF($C51=0,0,SUMIFS('SCHOOL WORKSHEET'!$X:$X,'SCHOOL WORKSHEET'!$B:$B,TRUE,'SCHOOL WORKSHEET'!$C:$C,$A51)/SUMIFS('SCHOOL WORKSHEET'!$N:$N,'SCHOOL WORKSHEET'!$B:$B,TRUE,'SCHOOL WORKSHEET'!$C:$C,$A51))</f>
        <v>0</v>
      </c>
      <c r="J51" s="207">
        <f>IF($C51=0,0,SUMIFS('SCHOOL WORKSHEET'!$AC:$AC,'SCHOOL WORKSHEET'!$B:$B,TRUE,'SCHOOL WORKSHEET'!$C:$C,$A51)/SUMIFS('SCHOOL WORKSHEET'!$N:$N,'SCHOOL WORKSHEET'!$B:$B,TRUE,'SCHOOL WORKSHEET'!$C:$C,$A51))</f>
        <v>0</v>
      </c>
      <c r="K51" s="207">
        <f>IF($C51=0,0,SUMIFS('SCHOOL WORKSHEET'!$AH:$AH,'SCHOOL WORKSHEET'!$B:$B,TRUE,'SCHOOL WORKSHEET'!$C:$C,$A51)/SUMIFS('SCHOOL WORKSHEET'!$N:$N,'SCHOOL WORKSHEET'!$B:$B,TRUE,'SCHOOL WORKSHEET'!$C:$C,$A51))</f>
        <v>0</v>
      </c>
      <c r="L51" s="208">
        <f>IF($C51=0,0,SUMIFS('SCHOOL WORKSHEET'!$AJ:$AJ,'SCHOOL WORKSHEET'!$B:$B,TRUE,'SCHOOL WORKSHEET'!$C:$C,$A51)/SUMIFS('SCHOOL WORKSHEET'!$N:$N,'SCHOOL WORKSHEET'!$B:$B,TRUE,'SCHOOL WORKSHEET'!$C:$C,$A51))</f>
        <v>0</v>
      </c>
      <c r="M51" s="209">
        <f>SUMIFS('SCHOOL WORKSHEET'!$BO:$BO,'SCHOOL WORKSHEET'!$B:$B,TRUE,'SCHOOL WORKSHEET'!$C:$C,$A51)+SUMIFS('SCHOOL WORKSHEET'!$BS:$BS,'SCHOOL WORKSHEET'!$B:$B,TRUE,'SCHOOL WORKSHEET'!$C:$C,$A51)</f>
        <v>0</v>
      </c>
      <c r="N51" s="210">
        <f>SUMIFS('SCHOOL WORKSHEET'!$BP:$BP,'SCHOOL WORKSHEET'!$B:$B,TRUE,'SCHOOL WORKSHEET'!$C:$C,$A51)</f>
        <v>0</v>
      </c>
      <c r="O51" s="210">
        <f>SUMIFS('SCHOOL WORKSHEET'!$BQ:$BQ,'SCHOOL WORKSHEET'!$B:$B,TRUE,'SCHOOL WORKSHEET'!$C:$C,$A51)+SUMIFS('SCHOOL WORKSHEET'!$BT:$BT,'SCHOOL WORKSHEET'!$B:$B,TRUE,'SCHOOL WORKSHEET'!$C:$C,$A51)</f>
        <v>0</v>
      </c>
      <c r="P51" s="210">
        <f>SUMIFS('SCHOOL WORKSHEET'!$BR:$BR,'SCHOOL WORKSHEET'!$B:$B,TRUE,'SCHOOL WORKSHEET'!$C:$C,$A51)</f>
        <v>0</v>
      </c>
      <c r="Q51" s="210">
        <f>SUMIFS('SCHOOL WORKSHEET'!$BU:$BU,'SCHOOL WORKSHEET'!$B:$B,TRUE,'SCHOOL WORKSHEET'!$C:$C,$A51)+SUMIFS('SCHOOL WORKSHEET'!$BS:$BS,'SCHOOL WORKSHEET'!$B:$B,TRUE,'SCHOOL WORKSHEET'!$C:$C,$A51)</f>
        <v>0</v>
      </c>
      <c r="R51" s="167">
        <f t="shared" si="4"/>
        <v>0</v>
      </c>
      <c r="S51" s="211">
        <f>SUMIFS('SCHOOL WORKSHEET'!$BV:$BV,'SCHOOL WORKSHEET'!$B:$B,TRUE,'SCHOOL WORKSHEET'!$C:$C,$A51)</f>
        <v>0</v>
      </c>
      <c r="T51" s="212">
        <f>SUMIFS('SCHOOL WORKSHEET'!$BW:$BW,'SCHOOL WORKSHEET'!$B:$B,TRUE,'SCHOOL WORKSHEET'!$C:$C,$A51)</f>
        <v>0</v>
      </c>
      <c r="U51" s="213">
        <f t="shared" si="5"/>
        <v>0</v>
      </c>
      <c r="V51" s="214">
        <f t="shared" si="6"/>
        <v>0</v>
      </c>
    </row>
    <row r="52" spans="1:22" ht="22.5" customHeight="1" x14ac:dyDescent="0.2">
      <c r="A52" s="200">
        <v>49</v>
      </c>
      <c r="B52" s="201" t="s">
        <v>355</v>
      </c>
      <c r="C52" s="202">
        <f>COUNTIFS('SCHOOL WORKSHEET'!B:B,TRUE,'SCHOOL WORKSHEET'!C:C,A52)</f>
        <v>0</v>
      </c>
      <c r="D52" s="203">
        <f>SUMIFS('SCHOOL WORKSHEET'!$I:$I,'SCHOOL WORKSHEET'!$B:$B,TRUE,'SCHOOL WORKSHEET'!$C:$C,$A52)</f>
        <v>0</v>
      </c>
      <c r="E52" s="98">
        <f>IF(SUMIFS('SCHOOL WORKSHEET'!$F:$F,'SCHOOL WORKSHEET'!$B:$B,TRUE,'SCHOOL WORKSHEET'!$C:$C,$A52)=0,0,
IF(ROUND(SUMIFS('SCHOOL WORKSHEET'!$F:$F,'SCHOOL WORKSHEET'!$B:$B,TRUE,'SCHOOL WORKSHEET'!$C:$C,$A52)/SUMIFS('SCHOOL WORKSHEET'!$I:$I,'SCHOOL WORKSHEET'!$B:$B,TRUE,'SCHOOL WORKSHEET'!$C:$C,$A52),4)&gt;=0.4,
MIN(1,ROUND(SUMIFS('SCHOOL WORKSHEET'!$F:$F,'SCHOOL WORKSHEET'!$B:$B,TRUE,'SCHOOL WORKSHEET'!$C:$C,$A52)/SUMIFS('SCHOOL WORKSHEET'!$I:$I,'SCHOOL WORKSHEET'!$B:$B,TRUE,'SCHOOL WORKSHEET'!$C:$C,$A52)*'FEDERAL RATES (HIDDEN)'!$C$2,4)),
ROUND(SUMIFS('SCHOOL WORKSHEET'!$F:$F,'SCHOOL WORKSHEET'!$B:$B,TRUE,'SCHOOL WORKSHEET'!$C:$C,$A52)/SUMIFS('SCHOOL WORKSHEET'!$I:$I,'SCHOOL WORKSHEET'!$B:$B,TRUE,'SCHOOL WORKSHEET'!$C:$C,$A52),4)))</f>
        <v>0</v>
      </c>
      <c r="F52" s="204"/>
      <c r="G52" s="205">
        <f>IF(SUMIFS('SCHOOL WORKSHEET'!$H:$H,'SCHOOL WORKSHEET'!$B:$B,TRUE,'SCHOOL WORKSHEET'!$C:$C,$A52)=0,0,1-$E52)</f>
        <v>0</v>
      </c>
      <c r="H52" s="206">
        <f>IF($C52=0,0,SUMIFS('SCHOOL WORKSHEET'!$S:$S,'SCHOOL WORKSHEET'!$B:$B,TRUE,'SCHOOL WORKSHEET'!$C:$C,$A52)/SUMIFS('SCHOOL WORKSHEET'!$N:$N,'SCHOOL WORKSHEET'!$B:$B,TRUE,'SCHOOL WORKSHEET'!$C:$C,$A52))</f>
        <v>0</v>
      </c>
      <c r="I52" s="207">
        <f>IF($C52=0,0,SUMIFS('SCHOOL WORKSHEET'!$X:$X,'SCHOOL WORKSHEET'!$B:$B,TRUE,'SCHOOL WORKSHEET'!$C:$C,$A52)/SUMIFS('SCHOOL WORKSHEET'!$N:$N,'SCHOOL WORKSHEET'!$B:$B,TRUE,'SCHOOL WORKSHEET'!$C:$C,$A52))</f>
        <v>0</v>
      </c>
      <c r="J52" s="207">
        <f>IF($C52=0,0,SUMIFS('SCHOOL WORKSHEET'!$AC:$AC,'SCHOOL WORKSHEET'!$B:$B,TRUE,'SCHOOL WORKSHEET'!$C:$C,$A52)/SUMIFS('SCHOOL WORKSHEET'!$N:$N,'SCHOOL WORKSHEET'!$B:$B,TRUE,'SCHOOL WORKSHEET'!$C:$C,$A52))</f>
        <v>0</v>
      </c>
      <c r="K52" s="207">
        <f>IF($C52=0,0,SUMIFS('SCHOOL WORKSHEET'!$AH:$AH,'SCHOOL WORKSHEET'!$B:$B,TRUE,'SCHOOL WORKSHEET'!$C:$C,$A52)/SUMIFS('SCHOOL WORKSHEET'!$N:$N,'SCHOOL WORKSHEET'!$B:$B,TRUE,'SCHOOL WORKSHEET'!$C:$C,$A52))</f>
        <v>0</v>
      </c>
      <c r="L52" s="208">
        <f>IF($C52=0,0,SUMIFS('SCHOOL WORKSHEET'!$AJ:$AJ,'SCHOOL WORKSHEET'!$B:$B,TRUE,'SCHOOL WORKSHEET'!$C:$C,$A52)/SUMIFS('SCHOOL WORKSHEET'!$N:$N,'SCHOOL WORKSHEET'!$B:$B,TRUE,'SCHOOL WORKSHEET'!$C:$C,$A52))</f>
        <v>0</v>
      </c>
      <c r="M52" s="209">
        <f>SUMIFS('SCHOOL WORKSHEET'!$BO:$BO,'SCHOOL WORKSHEET'!$B:$B,TRUE,'SCHOOL WORKSHEET'!$C:$C,$A52)+SUMIFS('SCHOOL WORKSHEET'!$BS:$BS,'SCHOOL WORKSHEET'!$B:$B,TRUE,'SCHOOL WORKSHEET'!$C:$C,$A52)</f>
        <v>0</v>
      </c>
      <c r="N52" s="210">
        <f>SUMIFS('SCHOOL WORKSHEET'!$BP:$BP,'SCHOOL WORKSHEET'!$B:$B,TRUE,'SCHOOL WORKSHEET'!$C:$C,$A52)</f>
        <v>0</v>
      </c>
      <c r="O52" s="210">
        <f>SUMIFS('SCHOOL WORKSHEET'!$BQ:$BQ,'SCHOOL WORKSHEET'!$B:$B,TRUE,'SCHOOL WORKSHEET'!$C:$C,$A52)+SUMIFS('SCHOOL WORKSHEET'!$BT:$BT,'SCHOOL WORKSHEET'!$B:$B,TRUE,'SCHOOL WORKSHEET'!$C:$C,$A52)</f>
        <v>0</v>
      </c>
      <c r="P52" s="210">
        <f>SUMIFS('SCHOOL WORKSHEET'!$BR:$BR,'SCHOOL WORKSHEET'!$B:$B,TRUE,'SCHOOL WORKSHEET'!$C:$C,$A52)</f>
        <v>0</v>
      </c>
      <c r="Q52" s="210">
        <f>SUMIFS('SCHOOL WORKSHEET'!$BU:$BU,'SCHOOL WORKSHEET'!$B:$B,TRUE,'SCHOOL WORKSHEET'!$C:$C,$A52)+SUMIFS('SCHOOL WORKSHEET'!$BS:$BS,'SCHOOL WORKSHEET'!$B:$B,TRUE,'SCHOOL WORKSHEET'!$C:$C,$A52)</f>
        <v>0</v>
      </c>
      <c r="R52" s="167">
        <f t="shared" si="4"/>
        <v>0</v>
      </c>
      <c r="S52" s="211">
        <f>SUMIFS('SCHOOL WORKSHEET'!$BV:$BV,'SCHOOL WORKSHEET'!$B:$B,TRUE,'SCHOOL WORKSHEET'!$C:$C,$A52)</f>
        <v>0</v>
      </c>
      <c r="T52" s="212">
        <f>SUMIFS('SCHOOL WORKSHEET'!$BW:$BW,'SCHOOL WORKSHEET'!$B:$B,TRUE,'SCHOOL WORKSHEET'!$C:$C,$A52)</f>
        <v>0</v>
      </c>
      <c r="U52" s="213">
        <f t="shared" si="5"/>
        <v>0</v>
      </c>
      <c r="V52" s="214">
        <f t="shared" si="6"/>
        <v>0</v>
      </c>
    </row>
    <row r="53" spans="1:22" ht="22.5" customHeight="1" x14ac:dyDescent="0.2">
      <c r="A53" s="200">
        <v>50</v>
      </c>
      <c r="B53" s="201" t="s">
        <v>356</v>
      </c>
      <c r="C53" s="202">
        <f>COUNTIFS('SCHOOL WORKSHEET'!B:B,TRUE,'SCHOOL WORKSHEET'!C:C,A53)</f>
        <v>0</v>
      </c>
      <c r="D53" s="203">
        <f>SUMIFS('SCHOOL WORKSHEET'!$I:$I,'SCHOOL WORKSHEET'!$B:$B,TRUE,'SCHOOL WORKSHEET'!$C:$C,$A53)</f>
        <v>0</v>
      </c>
      <c r="E53" s="98">
        <f>IF(SUMIFS('SCHOOL WORKSHEET'!$F:$F,'SCHOOL WORKSHEET'!$B:$B,TRUE,'SCHOOL WORKSHEET'!$C:$C,$A53)=0,0,
IF(ROUND(SUMIFS('SCHOOL WORKSHEET'!$F:$F,'SCHOOL WORKSHEET'!$B:$B,TRUE,'SCHOOL WORKSHEET'!$C:$C,$A53)/SUMIFS('SCHOOL WORKSHEET'!$I:$I,'SCHOOL WORKSHEET'!$B:$B,TRUE,'SCHOOL WORKSHEET'!$C:$C,$A53),4)&gt;=0.4,
MIN(1,ROUND(SUMIFS('SCHOOL WORKSHEET'!$F:$F,'SCHOOL WORKSHEET'!$B:$B,TRUE,'SCHOOL WORKSHEET'!$C:$C,$A53)/SUMIFS('SCHOOL WORKSHEET'!$I:$I,'SCHOOL WORKSHEET'!$B:$B,TRUE,'SCHOOL WORKSHEET'!$C:$C,$A53)*'FEDERAL RATES (HIDDEN)'!$C$2,4)),
ROUND(SUMIFS('SCHOOL WORKSHEET'!$F:$F,'SCHOOL WORKSHEET'!$B:$B,TRUE,'SCHOOL WORKSHEET'!$C:$C,$A53)/SUMIFS('SCHOOL WORKSHEET'!$I:$I,'SCHOOL WORKSHEET'!$B:$B,TRUE,'SCHOOL WORKSHEET'!$C:$C,$A53),4)))</f>
        <v>0</v>
      </c>
      <c r="F53" s="204"/>
      <c r="G53" s="205">
        <f>IF(SUMIFS('SCHOOL WORKSHEET'!$H:$H,'SCHOOL WORKSHEET'!$B:$B,TRUE,'SCHOOL WORKSHEET'!$C:$C,$A53)=0,0,1-$E53)</f>
        <v>0</v>
      </c>
      <c r="H53" s="206">
        <f>IF($C53=0,0,SUMIFS('SCHOOL WORKSHEET'!$S:$S,'SCHOOL WORKSHEET'!$B:$B,TRUE,'SCHOOL WORKSHEET'!$C:$C,$A53)/SUMIFS('SCHOOL WORKSHEET'!$N:$N,'SCHOOL WORKSHEET'!$B:$B,TRUE,'SCHOOL WORKSHEET'!$C:$C,$A53))</f>
        <v>0</v>
      </c>
      <c r="I53" s="207">
        <f>IF($C53=0,0,SUMIFS('SCHOOL WORKSHEET'!$X:$X,'SCHOOL WORKSHEET'!$B:$B,TRUE,'SCHOOL WORKSHEET'!$C:$C,$A53)/SUMIFS('SCHOOL WORKSHEET'!$N:$N,'SCHOOL WORKSHEET'!$B:$B,TRUE,'SCHOOL WORKSHEET'!$C:$C,$A53))</f>
        <v>0</v>
      </c>
      <c r="J53" s="207">
        <f>IF($C53=0,0,SUMIFS('SCHOOL WORKSHEET'!$AC:$AC,'SCHOOL WORKSHEET'!$B:$B,TRUE,'SCHOOL WORKSHEET'!$C:$C,$A53)/SUMIFS('SCHOOL WORKSHEET'!$N:$N,'SCHOOL WORKSHEET'!$B:$B,TRUE,'SCHOOL WORKSHEET'!$C:$C,$A53))</f>
        <v>0</v>
      </c>
      <c r="K53" s="207">
        <f>IF($C53=0,0,SUMIFS('SCHOOL WORKSHEET'!$AH:$AH,'SCHOOL WORKSHEET'!$B:$B,TRUE,'SCHOOL WORKSHEET'!$C:$C,$A53)/SUMIFS('SCHOOL WORKSHEET'!$N:$N,'SCHOOL WORKSHEET'!$B:$B,TRUE,'SCHOOL WORKSHEET'!$C:$C,$A53))</f>
        <v>0</v>
      </c>
      <c r="L53" s="208">
        <f>IF($C53=0,0,SUMIFS('SCHOOL WORKSHEET'!$AJ:$AJ,'SCHOOL WORKSHEET'!$B:$B,TRUE,'SCHOOL WORKSHEET'!$C:$C,$A53)/SUMIFS('SCHOOL WORKSHEET'!$N:$N,'SCHOOL WORKSHEET'!$B:$B,TRUE,'SCHOOL WORKSHEET'!$C:$C,$A53))</f>
        <v>0</v>
      </c>
      <c r="M53" s="209">
        <f>SUMIFS('SCHOOL WORKSHEET'!$BO:$BO,'SCHOOL WORKSHEET'!$B:$B,TRUE,'SCHOOL WORKSHEET'!$C:$C,$A53)+SUMIFS('SCHOOL WORKSHEET'!$BS:$BS,'SCHOOL WORKSHEET'!$B:$B,TRUE,'SCHOOL WORKSHEET'!$C:$C,$A53)</f>
        <v>0</v>
      </c>
      <c r="N53" s="210">
        <f>SUMIFS('SCHOOL WORKSHEET'!$BP:$BP,'SCHOOL WORKSHEET'!$B:$B,TRUE,'SCHOOL WORKSHEET'!$C:$C,$A53)</f>
        <v>0</v>
      </c>
      <c r="O53" s="210">
        <f>SUMIFS('SCHOOL WORKSHEET'!$BQ:$BQ,'SCHOOL WORKSHEET'!$B:$B,TRUE,'SCHOOL WORKSHEET'!$C:$C,$A53)+SUMIFS('SCHOOL WORKSHEET'!$BT:$BT,'SCHOOL WORKSHEET'!$B:$B,TRUE,'SCHOOL WORKSHEET'!$C:$C,$A53)</f>
        <v>0</v>
      </c>
      <c r="P53" s="210">
        <f>SUMIFS('SCHOOL WORKSHEET'!$BR:$BR,'SCHOOL WORKSHEET'!$B:$B,TRUE,'SCHOOL WORKSHEET'!$C:$C,$A53)</f>
        <v>0</v>
      </c>
      <c r="Q53" s="210">
        <f>SUMIFS('SCHOOL WORKSHEET'!$BU:$BU,'SCHOOL WORKSHEET'!$B:$B,TRUE,'SCHOOL WORKSHEET'!$C:$C,$A53)+SUMIFS('SCHOOL WORKSHEET'!$BS:$BS,'SCHOOL WORKSHEET'!$B:$B,TRUE,'SCHOOL WORKSHEET'!$C:$C,$A53)</f>
        <v>0</v>
      </c>
      <c r="R53" s="167">
        <f t="shared" si="4"/>
        <v>0</v>
      </c>
      <c r="S53" s="211">
        <f>SUMIFS('SCHOOL WORKSHEET'!$BV:$BV,'SCHOOL WORKSHEET'!$B:$B,TRUE,'SCHOOL WORKSHEET'!$C:$C,$A53)</f>
        <v>0</v>
      </c>
      <c r="T53" s="212">
        <f>SUMIFS('SCHOOL WORKSHEET'!$BW:$BW,'SCHOOL WORKSHEET'!$B:$B,TRUE,'SCHOOL WORKSHEET'!$C:$C,$A53)</f>
        <v>0</v>
      </c>
      <c r="U53" s="213">
        <f t="shared" si="5"/>
        <v>0</v>
      </c>
      <c r="V53" s="214">
        <f t="shared" si="6"/>
        <v>0</v>
      </c>
    </row>
    <row r="54" spans="1:22" ht="22.5" customHeight="1" x14ac:dyDescent="0.2">
      <c r="A54" s="200">
        <v>51</v>
      </c>
      <c r="B54" s="201" t="s">
        <v>357</v>
      </c>
      <c r="C54" s="202">
        <f>COUNTIFS('SCHOOL WORKSHEET'!B:B,TRUE,'SCHOOL WORKSHEET'!C:C,A54)</f>
        <v>0</v>
      </c>
      <c r="D54" s="203">
        <f>SUMIFS('SCHOOL WORKSHEET'!$I:$I,'SCHOOL WORKSHEET'!$B:$B,TRUE,'SCHOOL WORKSHEET'!$C:$C,$A54)</f>
        <v>0</v>
      </c>
      <c r="E54" s="98">
        <f>IF(SUMIFS('SCHOOL WORKSHEET'!$F:$F,'SCHOOL WORKSHEET'!$B:$B,TRUE,'SCHOOL WORKSHEET'!$C:$C,$A54)=0,0,
IF(ROUND(SUMIFS('SCHOOL WORKSHEET'!$F:$F,'SCHOOL WORKSHEET'!$B:$B,TRUE,'SCHOOL WORKSHEET'!$C:$C,$A54)/SUMIFS('SCHOOL WORKSHEET'!$I:$I,'SCHOOL WORKSHEET'!$B:$B,TRUE,'SCHOOL WORKSHEET'!$C:$C,$A54),4)&gt;=0.4,
MIN(1,ROUND(SUMIFS('SCHOOL WORKSHEET'!$F:$F,'SCHOOL WORKSHEET'!$B:$B,TRUE,'SCHOOL WORKSHEET'!$C:$C,$A54)/SUMIFS('SCHOOL WORKSHEET'!$I:$I,'SCHOOL WORKSHEET'!$B:$B,TRUE,'SCHOOL WORKSHEET'!$C:$C,$A54)*'FEDERAL RATES (HIDDEN)'!$C$2,4)),
ROUND(SUMIFS('SCHOOL WORKSHEET'!$F:$F,'SCHOOL WORKSHEET'!$B:$B,TRUE,'SCHOOL WORKSHEET'!$C:$C,$A54)/SUMIFS('SCHOOL WORKSHEET'!$I:$I,'SCHOOL WORKSHEET'!$B:$B,TRUE,'SCHOOL WORKSHEET'!$C:$C,$A54),4)))</f>
        <v>0</v>
      </c>
      <c r="F54" s="204"/>
      <c r="G54" s="205">
        <f>IF(SUMIFS('SCHOOL WORKSHEET'!$H:$H,'SCHOOL WORKSHEET'!$B:$B,TRUE,'SCHOOL WORKSHEET'!$C:$C,$A54)=0,0,1-$E54)</f>
        <v>0</v>
      </c>
      <c r="H54" s="206">
        <f>IF($C54=0,0,SUMIFS('SCHOOL WORKSHEET'!$S:$S,'SCHOOL WORKSHEET'!$B:$B,TRUE,'SCHOOL WORKSHEET'!$C:$C,$A54)/SUMIFS('SCHOOL WORKSHEET'!$N:$N,'SCHOOL WORKSHEET'!$B:$B,TRUE,'SCHOOL WORKSHEET'!$C:$C,$A54))</f>
        <v>0</v>
      </c>
      <c r="I54" s="207">
        <f>IF($C54=0,0,SUMIFS('SCHOOL WORKSHEET'!$X:$X,'SCHOOL WORKSHEET'!$B:$B,TRUE,'SCHOOL WORKSHEET'!$C:$C,$A54)/SUMIFS('SCHOOL WORKSHEET'!$N:$N,'SCHOOL WORKSHEET'!$B:$B,TRUE,'SCHOOL WORKSHEET'!$C:$C,$A54))</f>
        <v>0</v>
      </c>
      <c r="J54" s="207">
        <f>IF($C54=0,0,SUMIFS('SCHOOL WORKSHEET'!$AC:$AC,'SCHOOL WORKSHEET'!$B:$B,TRUE,'SCHOOL WORKSHEET'!$C:$C,$A54)/SUMIFS('SCHOOL WORKSHEET'!$N:$N,'SCHOOL WORKSHEET'!$B:$B,TRUE,'SCHOOL WORKSHEET'!$C:$C,$A54))</f>
        <v>0</v>
      </c>
      <c r="K54" s="207">
        <f>IF($C54=0,0,SUMIFS('SCHOOL WORKSHEET'!$AH:$AH,'SCHOOL WORKSHEET'!$B:$B,TRUE,'SCHOOL WORKSHEET'!$C:$C,$A54)/SUMIFS('SCHOOL WORKSHEET'!$N:$N,'SCHOOL WORKSHEET'!$B:$B,TRUE,'SCHOOL WORKSHEET'!$C:$C,$A54))</f>
        <v>0</v>
      </c>
      <c r="L54" s="208">
        <f>IF($C54=0,0,SUMIFS('SCHOOL WORKSHEET'!$AJ:$AJ,'SCHOOL WORKSHEET'!$B:$B,TRUE,'SCHOOL WORKSHEET'!$C:$C,$A54)/SUMIFS('SCHOOL WORKSHEET'!$N:$N,'SCHOOL WORKSHEET'!$B:$B,TRUE,'SCHOOL WORKSHEET'!$C:$C,$A54))</f>
        <v>0</v>
      </c>
      <c r="M54" s="209">
        <f>SUMIFS('SCHOOL WORKSHEET'!$BO:$BO,'SCHOOL WORKSHEET'!$B:$B,TRUE,'SCHOOL WORKSHEET'!$C:$C,$A54)+SUMIFS('SCHOOL WORKSHEET'!$BS:$BS,'SCHOOL WORKSHEET'!$B:$B,TRUE,'SCHOOL WORKSHEET'!$C:$C,$A54)</f>
        <v>0</v>
      </c>
      <c r="N54" s="210">
        <f>SUMIFS('SCHOOL WORKSHEET'!$BP:$BP,'SCHOOL WORKSHEET'!$B:$B,TRUE,'SCHOOL WORKSHEET'!$C:$C,$A54)</f>
        <v>0</v>
      </c>
      <c r="O54" s="210">
        <f>SUMIFS('SCHOOL WORKSHEET'!$BQ:$BQ,'SCHOOL WORKSHEET'!$B:$B,TRUE,'SCHOOL WORKSHEET'!$C:$C,$A54)+SUMIFS('SCHOOL WORKSHEET'!$BT:$BT,'SCHOOL WORKSHEET'!$B:$B,TRUE,'SCHOOL WORKSHEET'!$C:$C,$A54)</f>
        <v>0</v>
      </c>
      <c r="P54" s="210">
        <f>SUMIFS('SCHOOL WORKSHEET'!$BR:$BR,'SCHOOL WORKSHEET'!$B:$B,TRUE,'SCHOOL WORKSHEET'!$C:$C,$A54)</f>
        <v>0</v>
      </c>
      <c r="Q54" s="210">
        <f>SUMIFS('SCHOOL WORKSHEET'!$BU:$BU,'SCHOOL WORKSHEET'!$B:$B,TRUE,'SCHOOL WORKSHEET'!$C:$C,$A54)+SUMIFS('SCHOOL WORKSHEET'!$BS:$BS,'SCHOOL WORKSHEET'!$B:$B,TRUE,'SCHOOL WORKSHEET'!$C:$C,$A54)</f>
        <v>0</v>
      </c>
      <c r="R54" s="167">
        <f t="shared" si="4"/>
        <v>0</v>
      </c>
      <c r="S54" s="211">
        <f>SUMIFS('SCHOOL WORKSHEET'!$BV:$BV,'SCHOOL WORKSHEET'!$B:$B,TRUE,'SCHOOL WORKSHEET'!$C:$C,$A54)</f>
        <v>0</v>
      </c>
      <c r="T54" s="212">
        <f>SUMIFS('SCHOOL WORKSHEET'!$BW:$BW,'SCHOOL WORKSHEET'!$B:$B,TRUE,'SCHOOL WORKSHEET'!$C:$C,$A54)</f>
        <v>0</v>
      </c>
      <c r="U54" s="213">
        <f t="shared" si="5"/>
        <v>0</v>
      </c>
      <c r="V54" s="214">
        <f t="shared" si="6"/>
        <v>0</v>
      </c>
    </row>
    <row r="55" spans="1:22" ht="22.5" customHeight="1" x14ac:dyDescent="0.2">
      <c r="A55" s="200">
        <v>52</v>
      </c>
      <c r="B55" s="201" t="s">
        <v>358</v>
      </c>
      <c r="C55" s="202">
        <f>COUNTIFS('SCHOOL WORKSHEET'!B:B,TRUE,'SCHOOL WORKSHEET'!C:C,A55)</f>
        <v>0</v>
      </c>
      <c r="D55" s="203">
        <f>SUMIFS('SCHOOL WORKSHEET'!$I:$I,'SCHOOL WORKSHEET'!$B:$B,TRUE,'SCHOOL WORKSHEET'!$C:$C,$A55)</f>
        <v>0</v>
      </c>
      <c r="E55" s="98">
        <f>IF(SUMIFS('SCHOOL WORKSHEET'!$F:$F,'SCHOOL WORKSHEET'!$B:$B,TRUE,'SCHOOL WORKSHEET'!$C:$C,$A55)=0,0,
IF(ROUND(SUMIFS('SCHOOL WORKSHEET'!$F:$F,'SCHOOL WORKSHEET'!$B:$B,TRUE,'SCHOOL WORKSHEET'!$C:$C,$A55)/SUMIFS('SCHOOL WORKSHEET'!$I:$I,'SCHOOL WORKSHEET'!$B:$B,TRUE,'SCHOOL WORKSHEET'!$C:$C,$A55),4)&gt;=0.4,
MIN(1,ROUND(SUMIFS('SCHOOL WORKSHEET'!$F:$F,'SCHOOL WORKSHEET'!$B:$B,TRUE,'SCHOOL WORKSHEET'!$C:$C,$A55)/SUMIFS('SCHOOL WORKSHEET'!$I:$I,'SCHOOL WORKSHEET'!$B:$B,TRUE,'SCHOOL WORKSHEET'!$C:$C,$A55)*'FEDERAL RATES (HIDDEN)'!$C$2,4)),
ROUND(SUMIFS('SCHOOL WORKSHEET'!$F:$F,'SCHOOL WORKSHEET'!$B:$B,TRUE,'SCHOOL WORKSHEET'!$C:$C,$A55)/SUMIFS('SCHOOL WORKSHEET'!$I:$I,'SCHOOL WORKSHEET'!$B:$B,TRUE,'SCHOOL WORKSHEET'!$C:$C,$A55),4)))</f>
        <v>0</v>
      </c>
      <c r="F55" s="204"/>
      <c r="G55" s="205">
        <f>IF(SUMIFS('SCHOOL WORKSHEET'!$H:$H,'SCHOOL WORKSHEET'!$B:$B,TRUE,'SCHOOL WORKSHEET'!$C:$C,$A55)=0,0,1-$E55)</f>
        <v>0</v>
      </c>
      <c r="H55" s="206">
        <f>IF($C55=0,0,SUMIFS('SCHOOL WORKSHEET'!$S:$S,'SCHOOL WORKSHEET'!$B:$B,TRUE,'SCHOOL WORKSHEET'!$C:$C,$A55)/SUMIFS('SCHOOL WORKSHEET'!$N:$N,'SCHOOL WORKSHEET'!$B:$B,TRUE,'SCHOOL WORKSHEET'!$C:$C,$A55))</f>
        <v>0</v>
      </c>
      <c r="I55" s="207">
        <f>IF($C55=0,0,SUMIFS('SCHOOL WORKSHEET'!$X:$X,'SCHOOL WORKSHEET'!$B:$B,TRUE,'SCHOOL WORKSHEET'!$C:$C,$A55)/SUMIFS('SCHOOL WORKSHEET'!$N:$N,'SCHOOL WORKSHEET'!$B:$B,TRUE,'SCHOOL WORKSHEET'!$C:$C,$A55))</f>
        <v>0</v>
      </c>
      <c r="J55" s="207">
        <f>IF($C55=0,0,SUMIFS('SCHOOL WORKSHEET'!$AC:$AC,'SCHOOL WORKSHEET'!$B:$B,TRUE,'SCHOOL WORKSHEET'!$C:$C,$A55)/SUMIFS('SCHOOL WORKSHEET'!$N:$N,'SCHOOL WORKSHEET'!$B:$B,TRUE,'SCHOOL WORKSHEET'!$C:$C,$A55))</f>
        <v>0</v>
      </c>
      <c r="K55" s="207">
        <f>IF($C55=0,0,SUMIFS('SCHOOL WORKSHEET'!$AH:$AH,'SCHOOL WORKSHEET'!$B:$B,TRUE,'SCHOOL WORKSHEET'!$C:$C,$A55)/SUMIFS('SCHOOL WORKSHEET'!$N:$N,'SCHOOL WORKSHEET'!$B:$B,TRUE,'SCHOOL WORKSHEET'!$C:$C,$A55))</f>
        <v>0</v>
      </c>
      <c r="L55" s="208">
        <f>IF($C55=0,0,SUMIFS('SCHOOL WORKSHEET'!$AJ:$AJ,'SCHOOL WORKSHEET'!$B:$B,TRUE,'SCHOOL WORKSHEET'!$C:$C,$A55)/SUMIFS('SCHOOL WORKSHEET'!$N:$N,'SCHOOL WORKSHEET'!$B:$B,TRUE,'SCHOOL WORKSHEET'!$C:$C,$A55))</f>
        <v>0</v>
      </c>
      <c r="M55" s="209">
        <f>SUMIFS('SCHOOL WORKSHEET'!$BO:$BO,'SCHOOL WORKSHEET'!$B:$B,TRUE,'SCHOOL WORKSHEET'!$C:$C,$A55)+SUMIFS('SCHOOL WORKSHEET'!$BS:$BS,'SCHOOL WORKSHEET'!$B:$B,TRUE,'SCHOOL WORKSHEET'!$C:$C,$A55)</f>
        <v>0</v>
      </c>
      <c r="N55" s="210">
        <f>SUMIFS('SCHOOL WORKSHEET'!$BP:$BP,'SCHOOL WORKSHEET'!$B:$B,TRUE,'SCHOOL WORKSHEET'!$C:$C,$A55)</f>
        <v>0</v>
      </c>
      <c r="O55" s="210">
        <f>SUMIFS('SCHOOL WORKSHEET'!$BQ:$BQ,'SCHOOL WORKSHEET'!$B:$B,TRUE,'SCHOOL WORKSHEET'!$C:$C,$A55)+SUMIFS('SCHOOL WORKSHEET'!$BT:$BT,'SCHOOL WORKSHEET'!$B:$B,TRUE,'SCHOOL WORKSHEET'!$C:$C,$A55)</f>
        <v>0</v>
      </c>
      <c r="P55" s="210">
        <f>SUMIFS('SCHOOL WORKSHEET'!$BR:$BR,'SCHOOL WORKSHEET'!$B:$B,TRUE,'SCHOOL WORKSHEET'!$C:$C,$A55)</f>
        <v>0</v>
      </c>
      <c r="Q55" s="210">
        <f>SUMIFS('SCHOOL WORKSHEET'!$BU:$BU,'SCHOOL WORKSHEET'!$B:$B,TRUE,'SCHOOL WORKSHEET'!$C:$C,$A55)+SUMIFS('SCHOOL WORKSHEET'!$BS:$BS,'SCHOOL WORKSHEET'!$B:$B,TRUE,'SCHOOL WORKSHEET'!$C:$C,$A55)</f>
        <v>0</v>
      </c>
      <c r="R55" s="167">
        <f t="shared" si="4"/>
        <v>0</v>
      </c>
      <c r="S55" s="211">
        <f>SUMIFS('SCHOOL WORKSHEET'!$BV:$BV,'SCHOOL WORKSHEET'!$B:$B,TRUE,'SCHOOL WORKSHEET'!$C:$C,$A55)</f>
        <v>0</v>
      </c>
      <c r="T55" s="212">
        <f>SUMIFS('SCHOOL WORKSHEET'!$BW:$BW,'SCHOOL WORKSHEET'!$B:$B,TRUE,'SCHOOL WORKSHEET'!$C:$C,$A55)</f>
        <v>0</v>
      </c>
      <c r="U55" s="213">
        <f t="shared" si="5"/>
        <v>0</v>
      </c>
      <c r="V55" s="214">
        <f t="shared" si="6"/>
        <v>0</v>
      </c>
    </row>
    <row r="56" spans="1:22" ht="22.5" customHeight="1" x14ac:dyDescent="0.2">
      <c r="A56" s="200">
        <v>53</v>
      </c>
      <c r="B56" s="201" t="s">
        <v>359</v>
      </c>
      <c r="C56" s="202">
        <f>COUNTIFS('SCHOOL WORKSHEET'!B:B,TRUE,'SCHOOL WORKSHEET'!C:C,A56)</f>
        <v>0</v>
      </c>
      <c r="D56" s="203">
        <f>SUMIFS('SCHOOL WORKSHEET'!$I:$I,'SCHOOL WORKSHEET'!$B:$B,TRUE,'SCHOOL WORKSHEET'!$C:$C,$A56)</f>
        <v>0</v>
      </c>
      <c r="E56" s="98">
        <f>IF(SUMIFS('SCHOOL WORKSHEET'!$F:$F,'SCHOOL WORKSHEET'!$B:$B,TRUE,'SCHOOL WORKSHEET'!$C:$C,$A56)=0,0,
IF(ROUND(SUMIFS('SCHOOL WORKSHEET'!$F:$F,'SCHOOL WORKSHEET'!$B:$B,TRUE,'SCHOOL WORKSHEET'!$C:$C,$A56)/SUMIFS('SCHOOL WORKSHEET'!$I:$I,'SCHOOL WORKSHEET'!$B:$B,TRUE,'SCHOOL WORKSHEET'!$C:$C,$A56),4)&gt;=0.4,
MIN(1,ROUND(SUMIFS('SCHOOL WORKSHEET'!$F:$F,'SCHOOL WORKSHEET'!$B:$B,TRUE,'SCHOOL WORKSHEET'!$C:$C,$A56)/SUMIFS('SCHOOL WORKSHEET'!$I:$I,'SCHOOL WORKSHEET'!$B:$B,TRUE,'SCHOOL WORKSHEET'!$C:$C,$A56)*'FEDERAL RATES (HIDDEN)'!$C$2,4)),
ROUND(SUMIFS('SCHOOL WORKSHEET'!$F:$F,'SCHOOL WORKSHEET'!$B:$B,TRUE,'SCHOOL WORKSHEET'!$C:$C,$A56)/SUMIFS('SCHOOL WORKSHEET'!$I:$I,'SCHOOL WORKSHEET'!$B:$B,TRUE,'SCHOOL WORKSHEET'!$C:$C,$A56),4)))</f>
        <v>0</v>
      </c>
      <c r="F56" s="204"/>
      <c r="G56" s="205">
        <f>IF(SUMIFS('SCHOOL WORKSHEET'!$H:$H,'SCHOOL WORKSHEET'!$B:$B,TRUE,'SCHOOL WORKSHEET'!$C:$C,$A56)=0,0,1-$E56)</f>
        <v>0</v>
      </c>
      <c r="H56" s="206">
        <f>IF($C56=0,0,SUMIFS('SCHOOL WORKSHEET'!$S:$S,'SCHOOL WORKSHEET'!$B:$B,TRUE,'SCHOOL WORKSHEET'!$C:$C,$A56)/SUMIFS('SCHOOL WORKSHEET'!$N:$N,'SCHOOL WORKSHEET'!$B:$B,TRUE,'SCHOOL WORKSHEET'!$C:$C,$A56))</f>
        <v>0</v>
      </c>
      <c r="I56" s="207">
        <f>IF($C56=0,0,SUMIFS('SCHOOL WORKSHEET'!$X:$X,'SCHOOL WORKSHEET'!$B:$B,TRUE,'SCHOOL WORKSHEET'!$C:$C,$A56)/SUMIFS('SCHOOL WORKSHEET'!$N:$N,'SCHOOL WORKSHEET'!$B:$B,TRUE,'SCHOOL WORKSHEET'!$C:$C,$A56))</f>
        <v>0</v>
      </c>
      <c r="J56" s="207">
        <f>IF($C56=0,0,SUMIFS('SCHOOL WORKSHEET'!$AC:$AC,'SCHOOL WORKSHEET'!$B:$B,TRUE,'SCHOOL WORKSHEET'!$C:$C,$A56)/SUMIFS('SCHOOL WORKSHEET'!$N:$N,'SCHOOL WORKSHEET'!$B:$B,TRUE,'SCHOOL WORKSHEET'!$C:$C,$A56))</f>
        <v>0</v>
      </c>
      <c r="K56" s="207">
        <f>IF($C56=0,0,SUMIFS('SCHOOL WORKSHEET'!$AH:$AH,'SCHOOL WORKSHEET'!$B:$B,TRUE,'SCHOOL WORKSHEET'!$C:$C,$A56)/SUMIFS('SCHOOL WORKSHEET'!$N:$N,'SCHOOL WORKSHEET'!$B:$B,TRUE,'SCHOOL WORKSHEET'!$C:$C,$A56))</f>
        <v>0</v>
      </c>
      <c r="L56" s="208">
        <f>IF($C56=0,0,SUMIFS('SCHOOL WORKSHEET'!$AJ:$AJ,'SCHOOL WORKSHEET'!$B:$B,TRUE,'SCHOOL WORKSHEET'!$C:$C,$A56)/SUMIFS('SCHOOL WORKSHEET'!$N:$N,'SCHOOL WORKSHEET'!$B:$B,TRUE,'SCHOOL WORKSHEET'!$C:$C,$A56))</f>
        <v>0</v>
      </c>
      <c r="M56" s="209">
        <f>SUMIFS('SCHOOL WORKSHEET'!$BO:$BO,'SCHOOL WORKSHEET'!$B:$B,TRUE,'SCHOOL WORKSHEET'!$C:$C,$A56)+SUMIFS('SCHOOL WORKSHEET'!$BS:$BS,'SCHOOL WORKSHEET'!$B:$B,TRUE,'SCHOOL WORKSHEET'!$C:$C,$A56)</f>
        <v>0</v>
      </c>
      <c r="N56" s="210">
        <f>SUMIFS('SCHOOL WORKSHEET'!$BP:$BP,'SCHOOL WORKSHEET'!$B:$B,TRUE,'SCHOOL WORKSHEET'!$C:$C,$A56)</f>
        <v>0</v>
      </c>
      <c r="O56" s="210">
        <f>SUMIFS('SCHOOL WORKSHEET'!$BQ:$BQ,'SCHOOL WORKSHEET'!$B:$B,TRUE,'SCHOOL WORKSHEET'!$C:$C,$A56)+SUMIFS('SCHOOL WORKSHEET'!$BT:$BT,'SCHOOL WORKSHEET'!$B:$B,TRUE,'SCHOOL WORKSHEET'!$C:$C,$A56)</f>
        <v>0</v>
      </c>
      <c r="P56" s="210">
        <f>SUMIFS('SCHOOL WORKSHEET'!$BR:$BR,'SCHOOL WORKSHEET'!$B:$B,TRUE,'SCHOOL WORKSHEET'!$C:$C,$A56)</f>
        <v>0</v>
      </c>
      <c r="Q56" s="210">
        <f>SUMIFS('SCHOOL WORKSHEET'!$BU:$BU,'SCHOOL WORKSHEET'!$B:$B,TRUE,'SCHOOL WORKSHEET'!$C:$C,$A56)+SUMIFS('SCHOOL WORKSHEET'!$BS:$BS,'SCHOOL WORKSHEET'!$B:$B,TRUE,'SCHOOL WORKSHEET'!$C:$C,$A56)</f>
        <v>0</v>
      </c>
      <c r="R56" s="167">
        <f t="shared" si="4"/>
        <v>0</v>
      </c>
      <c r="S56" s="211">
        <f>SUMIFS('SCHOOL WORKSHEET'!$BV:$BV,'SCHOOL WORKSHEET'!$B:$B,TRUE,'SCHOOL WORKSHEET'!$C:$C,$A56)</f>
        <v>0</v>
      </c>
      <c r="T56" s="212">
        <f>SUMIFS('SCHOOL WORKSHEET'!$BW:$BW,'SCHOOL WORKSHEET'!$B:$B,TRUE,'SCHOOL WORKSHEET'!$C:$C,$A56)</f>
        <v>0</v>
      </c>
      <c r="U56" s="213">
        <f t="shared" si="5"/>
        <v>0</v>
      </c>
      <c r="V56" s="214">
        <f t="shared" si="6"/>
        <v>0</v>
      </c>
    </row>
    <row r="57" spans="1:22" ht="22.5" customHeight="1" x14ac:dyDescent="0.2">
      <c r="A57" s="200">
        <v>54</v>
      </c>
      <c r="B57" s="201" t="s">
        <v>360</v>
      </c>
      <c r="C57" s="202">
        <f>COUNTIFS('SCHOOL WORKSHEET'!B:B,TRUE,'SCHOOL WORKSHEET'!C:C,A57)</f>
        <v>0</v>
      </c>
      <c r="D57" s="203">
        <f>SUMIFS('SCHOOL WORKSHEET'!$I:$I,'SCHOOL WORKSHEET'!$B:$B,TRUE,'SCHOOL WORKSHEET'!$C:$C,$A57)</f>
        <v>0</v>
      </c>
      <c r="E57" s="98">
        <f>IF(SUMIFS('SCHOOL WORKSHEET'!$F:$F,'SCHOOL WORKSHEET'!$B:$B,TRUE,'SCHOOL WORKSHEET'!$C:$C,$A57)=0,0,
IF(ROUND(SUMIFS('SCHOOL WORKSHEET'!$F:$F,'SCHOOL WORKSHEET'!$B:$B,TRUE,'SCHOOL WORKSHEET'!$C:$C,$A57)/SUMIFS('SCHOOL WORKSHEET'!$I:$I,'SCHOOL WORKSHEET'!$B:$B,TRUE,'SCHOOL WORKSHEET'!$C:$C,$A57),4)&gt;=0.4,
MIN(1,ROUND(SUMIFS('SCHOOL WORKSHEET'!$F:$F,'SCHOOL WORKSHEET'!$B:$B,TRUE,'SCHOOL WORKSHEET'!$C:$C,$A57)/SUMIFS('SCHOOL WORKSHEET'!$I:$I,'SCHOOL WORKSHEET'!$B:$B,TRUE,'SCHOOL WORKSHEET'!$C:$C,$A57)*'FEDERAL RATES (HIDDEN)'!$C$2,4)),
ROUND(SUMIFS('SCHOOL WORKSHEET'!$F:$F,'SCHOOL WORKSHEET'!$B:$B,TRUE,'SCHOOL WORKSHEET'!$C:$C,$A57)/SUMIFS('SCHOOL WORKSHEET'!$I:$I,'SCHOOL WORKSHEET'!$B:$B,TRUE,'SCHOOL WORKSHEET'!$C:$C,$A57),4)))</f>
        <v>0</v>
      </c>
      <c r="F57" s="204"/>
      <c r="G57" s="205">
        <f>IF(SUMIFS('SCHOOL WORKSHEET'!$H:$H,'SCHOOL WORKSHEET'!$B:$B,TRUE,'SCHOOL WORKSHEET'!$C:$C,$A57)=0,0,1-$E57)</f>
        <v>0</v>
      </c>
      <c r="H57" s="206">
        <f>IF($C57=0,0,SUMIFS('SCHOOL WORKSHEET'!$S:$S,'SCHOOL WORKSHEET'!$B:$B,TRUE,'SCHOOL WORKSHEET'!$C:$C,$A57)/SUMIFS('SCHOOL WORKSHEET'!$N:$N,'SCHOOL WORKSHEET'!$B:$B,TRUE,'SCHOOL WORKSHEET'!$C:$C,$A57))</f>
        <v>0</v>
      </c>
      <c r="I57" s="207">
        <f>IF($C57=0,0,SUMIFS('SCHOOL WORKSHEET'!$X:$X,'SCHOOL WORKSHEET'!$B:$B,TRUE,'SCHOOL WORKSHEET'!$C:$C,$A57)/SUMIFS('SCHOOL WORKSHEET'!$N:$N,'SCHOOL WORKSHEET'!$B:$B,TRUE,'SCHOOL WORKSHEET'!$C:$C,$A57))</f>
        <v>0</v>
      </c>
      <c r="J57" s="207">
        <f>IF($C57=0,0,SUMIFS('SCHOOL WORKSHEET'!$AC:$AC,'SCHOOL WORKSHEET'!$B:$B,TRUE,'SCHOOL WORKSHEET'!$C:$C,$A57)/SUMIFS('SCHOOL WORKSHEET'!$N:$N,'SCHOOL WORKSHEET'!$B:$B,TRUE,'SCHOOL WORKSHEET'!$C:$C,$A57))</f>
        <v>0</v>
      </c>
      <c r="K57" s="207">
        <f>IF($C57=0,0,SUMIFS('SCHOOL WORKSHEET'!$AH:$AH,'SCHOOL WORKSHEET'!$B:$B,TRUE,'SCHOOL WORKSHEET'!$C:$C,$A57)/SUMIFS('SCHOOL WORKSHEET'!$N:$N,'SCHOOL WORKSHEET'!$B:$B,TRUE,'SCHOOL WORKSHEET'!$C:$C,$A57))</f>
        <v>0</v>
      </c>
      <c r="L57" s="208">
        <f>IF($C57=0,0,SUMIFS('SCHOOL WORKSHEET'!$AJ:$AJ,'SCHOOL WORKSHEET'!$B:$B,TRUE,'SCHOOL WORKSHEET'!$C:$C,$A57)/SUMIFS('SCHOOL WORKSHEET'!$N:$N,'SCHOOL WORKSHEET'!$B:$B,TRUE,'SCHOOL WORKSHEET'!$C:$C,$A57))</f>
        <v>0</v>
      </c>
      <c r="M57" s="209">
        <f>SUMIFS('SCHOOL WORKSHEET'!$BO:$BO,'SCHOOL WORKSHEET'!$B:$B,TRUE,'SCHOOL WORKSHEET'!$C:$C,$A57)+SUMIFS('SCHOOL WORKSHEET'!$BS:$BS,'SCHOOL WORKSHEET'!$B:$B,TRUE,'SCHOOL WORKSHEET'!$C:$C,$A57)</f>
        <v>0</v>
      </c>
      <c r="N57" s="210">
        <f>SUMIFS('SCHOOL WORKSHEET'!$BP:$BP,'SCHOOL WORKSHEET'!$B:$B,TRUE,'SCHOOL WORKSHEET'!$C:$C,$A57)</f>
        <v>0</v>
      </c>
      <c r="O57" s="210">
        <f>SUMIFS('SCHOOL WORKSHEET'!$BQ:$BQ,'SCHOOL WORKSHEET'!$B:$B,TRUE,'SCHOOL WORKSHEET'!$C:$C,$A57)+SUMIFS('SCHOOL WORKSHEET'!$BT:$BT,'SCHOOL WORKSHEET'!$B:$B,TRUE,'SCHOOL WORKSHEET'!$C:$C,$A57)</f>
        <v>0</v>
      </c>
      <c r="P57" s="210">
        <f>SUMIFS('SCHOOL WORKSHEET'!$BR:$BR,'SCHOOL WORKSHEET'!$B:$B,TRUE,'SCHOOL WORKSHEET'!$C:$C,$A57)</f>
        <v>0</v>
      </c>
      <c r="Q57" s="210">
        <f>SUMIFS('SCHOOL WORKSHEET'!$BU:$BU,'SCHOOL WORKSHEET'!$B:$B,TRUE,'SCHOOL WORKSHEET'!$C:$C,$A57)+SUMIFS('SCHOOL WORKSHEET'!$BS:$BS,'SCHOOL WORKSHEET'!$B:$B,TRUE,'SCHOOL WORKSHEET'!$C:$C,$A57)</f>
        <v>0</v>
      </c>
      <c r="R57" s="167">
        <f t="shared" si="4"/>
        <v>0</v>
      </c>
      <c r="S57" s="211">
        <f>SUMIFS('SCHOOL WORKSHEET'!$BV:$BV,'SCHOOL WORKSHEET'!$B:$B,TRUE,'SCHOOL WORKSHEET'!$C:$C,$A57)</f>
        <v>0</v>
      </c>
      <c r="T57" s="212">
        <f>SUMIFS('SCHOOL WORKSHEET'!$BW:$BW,'SCHOOL WORKSHEET'!$B:$B,TRUE,'SCHOOL WORKSHEET'!$C:$C,$A57)</f>
        <v>0</v>
      </c>
      <c r="U57" s="213">
        <f t="shared" si="5"/>
        <v>0</v>
      </c>
      <c r="V57" s="214">
        <f t="shared" si="6"/>
        <v>0</v>
      </c>
    </row>
    <row r="58" spans="1:22" ht="22.5" customHeight="1" x14ac:dyDescent="0.2">
      <c r="A58" s="200">
        <v>55</v>
      </c>
      <c r="B58" s="201" t="s">
        <v>361</v>
      </c>
      <c r="C58" s="202">
        <f>COUNTIFS('SCHOOL WORKSHEET'!B:B,TRUE,'SCHOOL WORKSHEET'!C:C,A58)</f>
        <v>0</v>
      </c>
      <c r="D58" s="203">
        <f>SUMIFS('SCHOOL WORKSHEET'!$I:$I,'SCHOOL WORKSHEET'!$B:$B,TRUE,'SCHOOL WORKSHEET'!$C:$C,$A58)</f>
        <v>0</v>
      </c>
      <c r="E58" s="98">
        <f>IF(SUMIFS('SCHOOL WORKSHEET'!$F:$F,'SCHOOL WORKSHEET'!$B:$B,TRUE,'SCHOOL WORKSHEET'!$C:$C,$A58)=0,0,
IF(ROUND(SUMIFS('SCHOOL WORKSHEET'!$F:$F,'SCHOOL WORKSHEET'!$B:$B,TRUE,'SCHOOL WORKSHEET'!$C:$C,$A58)/SUMIFS('SCHOOL WORKSHEET'!$I:$I,'SCHOOL WORKSHEET'!$B:$B,TRUE,'SCHOOL WORKSHEET'!$C:$C,$A58),4)&gt;=0.4,
MIN(1,ROUND(SUMIFS('SCHOOL WORKSHEET'!$F:$F,'SCHOOL WORKSHEET'!$B:$B,TRUE,'SCHOOL WORKSHEET'!$C:$C,$A58)/SUMIFS('SCHOOL WORKSHEET'!$I:$I,'SCHOOL WORKSHEET'!$B:$B,TRUE,'SCHOOL WORKSHEET'!$C:$C,$A58)*'FEDERAL RATES (HIDDEN)'!$C$2,4)),
ROUND(SUMIFS('SCHOOL WORKSHEET'!$F:$F,'SCHOOL WORKSHEET'!$B:$B,TRUE,'SCHOOL WORKSHEET'!$C:$C,$A58)/SUMIFS('SCHOOL WORKSHEET'!$I:$I,'SCHOOL WORKSHEET'!$B:$B,TRUE,'SCHOOL WORKSHEET'!$C:$C,$A58),4)))</f>
        <v>0</v>
      </c>
      <c r="F58" s="204"/>
      <c r="G58" s="205">
        <f>IF(SUMIFS('SCHOOL WORKSHEET'!$H:$H,'SCHOOL WORKSHEET'!$B:$B,TRUE,'SCHOOL WORKSHEET'!$C:$C,$A58)=0,0,1-$E58)</f>
        <v>0</v>
      </c>
      <c r="H58" s="206">
        <f>IF($C58=0,0,SUMIFS('SCHOOL WORKSHEET'!$S:$S,'SCHOOL WORKSHEET'!$B:$B,TRUE,'SCHOOL WORKSHEET'!$C:$C,$A58)/SUMIFS('SCHOOL WORKSHEET'!$N:$N,'SCHOOL WORKSHEET'!$B:$B,TRUE,'SCHOOL WORKSHEET'!$C:$C,$A58))</f>
        <v>0</v>
      </c>
      <c r="I58" s="207">
        <f>IF($C58=0,0,SUMIFS('SCHOOL WORKSHEET'!$X:$X,'SCHOOL WORKSHEET'!$B:$B,TRUE,'SCHOOL WORKSHEET'!$C:$C,$A58)/SUMIFS('SCHOOL WORKSHEET'!$N:$N,'SCHOOL WORKSHEET'!$B:$B,TRUE,'SCHOOL WORKSHEET'!$C:$C,$A58))</f>
        <v>0</v>
      </c>
      <c r="J58" s="207">
        <f>IF($C58=0,0,SUMIFS('SCHOOL WORKSHEET'!$AC:$AC,'SCHOOL WORKSHEET'!$B:$B,TRUE,'SCHOOL WORKSHEET'!$C:$C,$A58)/SUMIFS('SCHOOL WORKSHEET'!$N:$N,'SCHOOL WORKSHEET'!$B:$B,TRUE,'SCHOOL WORKSHEET'!$C:$C,$A58))</f>
        <v>0</v>
      </c>
      <c r="K58" s="207">
        <f>IF($C58=0,0,SUMIFS('SCHOOL WORKSHEET'!$AH:$AH,'SCHOOL WORKSHEET'!$B:$B,TRUE,'SCHOOL WORKSHEET'!$C:$C,$A58)/SUMIFS('SCHOOL WORKSHEET'!$N:$N,'SCHOOL WORKSHEET'!$B:$B,TRUE,'SCHOOL WORKSHEET'!$C:$C,$A58))</f>
        <v>0</v>
      </c>
      <c r="L58" s="208">
        <f>IF($C58=0,0,SUMIFS('SCHOOL WORKSHEET'!$AJ:$AJ,'SCHOOL WORKSHEET'!$B:$B,TRUE,'SCHOOL WORKSHEET'!$C:$C,$A58)/SUMIFS('SCHOOL WORKSHEET'!$N:$N,'SCHOOL WORKSHEET'!$B:$B,TRUE,'SCHOOL WORKSHEET'!$C:$C,$A58))</f>
        <v>0</v>
      </c>
      <c r="M58" s="209">
        <f>SUMIFS('SCHOOL WORKSHEET'!$BO:$BO,'SCHOOL WORKSHEET'!$B:$B,TRUE,'SCHOOL WORKSHEET'!$C:$C,$A58)+SUMIFS('SCHOOL WORKSHEET'!$BS:$BS,'SCHOOL WORKSHEET'!$B:$B,TRUE,'SCHOOL WORKSHEET'!$C:$C,$A58)</f>
        <v>0</v>
      </c>
      <c r="N58" s="210">
        <f>SUMIFS('SCHOOL WORKSHEET'!$BP:$BP,'SCHOOL WORKSHEET'!$B:$B,TRUE,'SCHOOL WORKSHEET'!$C:$C,$A58)</f>
        <v>0</v>
      </c>
      <c r="O58" s="210">
        <f>SUMIFS('SCHOOL WORKSHEET'!$BQ:$BQ,'SCHOOL WORKSHEET'!$B:$B,TRUE,'SCHOOL WORKSHEET'!$C:$C,$A58)+SUMIFS('SCHOOL WORKSHEET'!$BT:$BT,'SCHOOL WORKSHEET'!$B:$B,TRUE,'SCHOOL WORKSHEET'!$C:$C,$A58)</f>
        <v>0</v>
      </c>
      <c r="P58" s="210">
        <f>SUMIFS('SCHOOL WORKSHEET'!$BR:$BR,'SCHOOL WORKSHEET'!$B:$B,TRUE,'SCHOOL WORKSHEET'!$C:$C,$A58)</f>
        <v>0</v>
      </c>
      <c r="Q58" s="210">
        <f>SUMIFS('SCHOOL WORKSHEET'!$BU:$BU,'SCHOOL WORKSHEET'!$B:$B,TRUE,'SCHOOL WORKSHEET'!$C:$C,$A58)+SUMIFS('SCHOOL WORKSHEET'!$BS:$BS,'SCHOOL WORKSHEET'!$B:$B,TRUE,'SCHOOL WORKSHEET'!$C:$C,$A58)</f>
        <v>0</v>
      </c>
      <c r="R58" s="167">
        <f t="shared" si="4"/>
        <v>0</v>
      </c>
      <c r="S58" s="211">
        <f>SUMIFS('SCHOOL WORKSHEET'!$BV:$BV,'SCHOOL WORKSHEET'!$B:$B,TRUE,'SCHOOL WORKSHEET'!$C:$C,$A58)</f>
        <v>0</v>
      </c>
      <c r="T58" s="212">
        <f>SUMIFS('SCHOOL WORKSHEET'!$BW:$BW,'SCHOOL WORKSHEET'!$B:$B,TRUE,'SCHOOL WORKSHEET'!$C:$C,$A58)</f>
        <v>0</v>
      </c>
      <c r="U58" s="213">
        <f t="shared" si="5"/>
        <v>0</v>
      </c>
      <c r="V58" s="214">
        <f t="shared" si="6"/>
        <v>0</v>
      </c>
    </row>
    <row r="59" spans="1:22" ht="22.5" customHeight="1" x14ac:dyDescent="0.2">
      <c r="A59" s="200">
        <v>56</v>
      </c>
      <c r="B59" s="201" t="s">
        <v>362</v>
      </c>
      <c r="C59" s="202">
        <f>COUNTIFS('SCHOOL WORKSHEET'!B:B,TRUE,'SCHOOL WORKSHEET'!C:C,A59)</f>
        <v>0</v>
      </c>
      <c r="D59" s="203">
        <f>SUMIFS('SCHOOL WORKSHEET'!$I:$I,'SCHOOL WORKSHEET'!$B:$B,TRUE,'SCHOOL WORKSHEET'!$C:$C,$A59)</f>
        <v>0</v>
      </c>
      <c r="E59" s="98">
        <f>IF(SUMIFS('SCHOOL WORKSHEET'!$F:$F,'SCHOOL WORKSHEET'!$B:$B,TRUE,'SCHOOL WORKSHEET'!$C:$C,$A59)=0,0,
IF(ROUND(SUMIFS('SCHOOL WORKSHEET'!$F:$F,'SCHOOL WORKSHEET'!$B:$B,TRUE,'SCHOOL WORKSHEET'!$C:$C,$A59)/SUMIFS('SCHOOL WORKSHEET'!$I:$I,'SCHOOL WORKSHEET'!$B:$B,TRUE,'SCHOOL WORKSHEET'!$C:$C,$A59),4)&gt;=0.4,
MIN(1,ROUND(SUMIFS('SCHOOL WORKSHEET'!$F:$F,'SCHOOL WORKSHEET'!$B:$B,TRUE,'SCHOOL WORKSHEET'!$C:$C,$A59)/SUMIFS('SCHOOL WORKSHEET'!$I:$I,'SCHOOL WORKSHEET'!$B:$B,TRUE,'SCHOOL WORKSHEET'!$C:$C,$A59)*'FEDERAL RATES (HIDDEN)'!$C$2,4)),
ROUND(SUMIFS('SCHOOL WORKSHEET'!$F:$F,'SCHOOL WORKSHEET'!$B:$B,TRUE,'SCHOOL WORKSHEET'!$C:$C,$A59)/SUMIFS('SCHOOL WORKSHEET'!$I:$I,'SCHOOL WORKSHEET'!$B:$B,TRUE,'SCHOOL WORKSHEET'!$C:$C,$A59),4)))</f>
        <v>0</v>
      </c>
      <c r="F59" s="204"/>
      <c r="G59" s="205">
        <f>IF(SUMIFS('SCHOOL WORKSHEET'!$H:$H,'SCHOOL WORKSHEET'!$B:$B,TRUE,'SCHOOL WORKSHEET'!$C:$C,$A59)=0,0,1-$E59)</f>
        <v>0</v>
      </c>
      <c r="H59" s="206">
        <f>IF($C59=0,0,SUMIFS('SCHOOL WORKSHEET'!$S:$S,'SCHOOL WORKSHEET'!$B:$B,TRUE,'SCHOOL WORKSHEET'!$C:$C,$A59)/SUMIFS('SCHOOL WORKSHEET'!$N:$N,'SCHOOL WORKSHEET'!$B:$B,TRUE,'SCHOOL WORKSHEET'!$C:$C,$A59))</f>
        <v>0</v>
      </c>
      <c r="I59" s="207">
        <f>IF($C59=0,0,SUMIFS('SCHOOL WORKSHEET'!$X:$X,'SCHOOL WORKSHEET'!$B:$B,TRUE,'SCHOOL WORKSHEET'!$C:$C,$A59)/SUMIFS('SCHOOL WORKSHEET'!$N:$N,'SCHOOL WORKSHEET'!$B:$B,TRUE,'SCHOOL WORKSHEET'!$C:$C,$A59))</f>
        <v>0</v>
      </c>
      <c r="J59" s="207">
        <f>IF($C59=0,0,SUMIFS('SCHOOL WORKSHEET'!$AC:$AC,'SCHOOL WORKSHEET'!$B:$B,TRUE,'SCHOOL WORKSHEET'!$C:$C,$A59)/SUMIFS('SCHOOL WORKSHEET'!$N:$N,'SCHOOL WORKSHEET'!$B:$B,TRUE,'SCHOOL WORKSHEET'!$C:$C,$A59))</f>
        <v>0</v>
      </c>
      <c r="K59" s="207">
        <f>IF($C59=0,0,SUMIFS('SCHOOL WORKSHEET'!$AH:$AH,'SCHOOL WORKSHEET'!$B:$B,TRUE,'SCHOOL WORKSHEET'!$C:$C,$A59)/SUMIFS('SCHOOL WORKSHEET'!$N:$N,'SCHOOL WORKSHEET'!$B:$B,TRUE,'SCHOOL WORKSHEET'!$C:$C,$A59))</f>
        <v>0</v>
      </c>
      <c r="L59" s="208">
        <f>IF($C59=0,0,SUMIFS('SCHOOL WORKSHEET'!$AJ:$AJ,'SCHOOL WORKSHEET'!$B:$B,TRUE,'SCHOOL WORKSHEET'!$C:$C,$A59)/SUMIFS('SCHOOL WORKSHEET'!$N:$N,'SCHOOL WORKSHEET'!$B:$B,TRUE,'SCHOOL WORKSHEET'!$C:$C,$A59))</f>
        <v>0</v>
      </c>
      <c r="M59" s="209">
        <f>SUMIFS('SCHOOL WORKSHEET'!$BO:$BO,'SCHOOL WORKSHEET'!$B:$B,TRUE,'SCHOOL WORKSHEET'!$C:$C,$A59)+SUMIFS('SCHOOL WORKSHEET'!$BS:$BS,'SCHOOL WORKSHEET'!$B:$B,TRUE,'SCHOOL WORKSHEET'!$C:$C,$A59)</f>
        <v>0</v>
      </c>
      <c r="N59" s="210">
        <f>SUMIFS('SCHOOL WORKSHEET'!$BP:$BP,'SCHOOL WORKSHEET'!$B:$B,TRUE,'SCHOOL WORKSHEET'!$C:$C,$A59)</f>
        <v>0</v>
      </c>
      <c r="O59" s="210">
        <f>SUMIFS('SCHOOL WORKSHEET'!$BQ:$BQ,'SCHOOL WORKSHEET'!$B:$B,TRUE,'SCHOOL WORKSHEET'!$C:$C,$A59)+SUMIFS('SCHOOL WORKSHEET'!$BT:$BT,'SCHOOL WORKSHEET'!$B:$B,TRUE,'SCHOOL WORKSHEET'!$C:$C,$A59)</f>
        <v>0</v>
      </c>
      <c r="P59" s="210">
        <f>SUMIFS('SCHOOL WORKSHEET'!$BR:$BR,'SCHOOL WORKSHEET'!$B:$B,TRUE,'SCHOOL WORKSHEET'!$C:$C,$A59)</f>
        <v>0</v>
      </c>
      <c r="Q59" s="210">
        <f>SUMIFS('SCHOOL WORKSHEET'!$BU:$BU,'SCHOOL WORKSHEET'!$B:$B,TRUE,'SCHOOL WORKSHEET'!$C:$C,$A59)+SUMIFS('SCHOOL WORKSHEET'!$BS:$BS,'SCHOOL WORKSHEET'!$B:$B,TRUE,'SCHOOL WORKSHEET'!$C:$C,$A59)</f>
        <v>0</v>
      </c>
      <c r="R59" s="167">
        <f t="shared" si="4"/>
        <v>0</v>
      </c>
      <c r="S59" s="211">
        <f>SUMIFS('SCHOOL WORKSHEET'!$BV:$BV,'SCHOOL WORKSHEET'!$B:$B,TRUE,'SCHOOL WORKSHEET'!$C:$C,$A59)</f>
        <v>0</v>
      </c>
      <c r="T59" s="212">
        <f>SUMIFS('SCHOOL WORKSHEET'!$BW:$BW,'SCHOOL WORKSHEET'!$B:$B,TRUE,'SCHOOL WORKSHEET'!$C:$C,$A59)</f>
        <v>0</v>
      </c>
      <c r="U59" s="213">
        <f t="shared" si="5"/>
        <v>0</v>
      </c>
      <c r="V59" s="214">
        <f t="shared" si="6"/>
        <v>0</v>
      </c>
    </row>
    <row r="60" spans="1:22" ht="22.5" customHeight="1" x14ac:dyDescent="0.2">
      <c r="A60" s="200">
        <v>57</v>
      </c>
      <c r="B60" s="201" t="s">
        <v>363</v>
      </c>
      <c r="C60" s="202">
        <f>COUNTIFS('SCHOOL WORKSHEET'!B:B,TRUE,'SCHOOL WORKSHEET'!C:C,A60)</f>
        <v>0</v>
      </c>
      <c r="D60" s="203">
        <f>SUMIFS('SCHOOL WORKSHEET'!$I:$I,'SCHOOL WORKSHEET'!$B:$B,TRUE,'SCHOOL WORKSHEET'!$C:$C,$A60)</f>
        <v>0</v>
      </c>
      <c r="E60" s="98">
        <f>IF(SUMIFS('SCHOOL WORKSHEET'!$F:$F,'SCHOOL WORKSHEET'!$B:$B,TRUE,'SCHOOL WORKSHEET'!$C:$C,$A60)=0,0,
IF(ROUND(SUMIFS('SCHOOL WORKSHEET'!$F:$F,'SCHOOL WORKSHEET'!$B:$B,TRUE,'SCHOOL WORKSHEET'!$C:$C,$A60)/SUMIFS('SCHOOL WORKSHEET'!$I:$I,'SCHOOL WORKSHEET'!$B:$B,TRUE,'SCHOOL WORKSHEET'!$C:$C,$A60),4)&gt;=0.4,
MIN(1,ROUND(SUMIFS('SCHOOL WORKSHEET'!$F:$F,'SCHOOL WORKSHEET'!$B:$B,TRUE,'SCHOOL WORKSHEET'!$C:$C,$A60)/SUMIFS('SCHOOL WORKSHEET'!$I:$I,'SCHOOL WORKSHEET'!$B:$B,TRUE,'SCHOOL WORKSHEET'!$C:$C,$A60)*'FEDERAL RATES (HIDDEN)'!$C$2,4)),
ROUND(SUMIFS('SCHOOL WORKSHEET'!$F:$F,'SCHOOL WORKSHEET'!$B:$B,TRUE,'SCHOOL WORKSHEET'!$C:$C,$A60)/SUMIFS('SCHOOL WORKSHEET'!$I:$I,'SCHOOL WORKSHEET'!$B:$B,TRUE,'SCHOOL WORKSHEET'!$C:$C,$A60),4)))</f>
        <v>0</v>
      </c>
      <c r="F60" s="204"/>
      <c r="G60" s="205">
        <f>IF(SUMIFS('SCHOOL WORKSHEET'!$H:$H,'SCHOOL WORKSHEET'!$B:$B,TRUE,'SCHOOL WORKSHEET'!$C:$C,$A60)=0,0,1-$E60)</f>
        <v>0</v>
      </c>
      <c r="H60" s="206">
        <f>IF($C60=0,0,SUMIFS('SCHOOL WORKSHEET'!$S:$S,'SCHOOL WORKSHEET'!$B:$B,TRUE,'SCHOOL WORKSHEET'!$C:$C,$A60)/SUMIFS('SCHOOL WORKSHEET'!$N:$N,'SCHOOL WORKSHEET'!$B:$B,TRUE,'SCHOOL WORKSHEET'!$C:$C,$A60))</f>
        <v>0</v>
      </c>
      <c r="I60" s="207">
        <f>IF($C60=0,0,SUMIFS('SCHOOL WORKSHEET'!$X:$X,'SCHOOL WORKSHEET'!$B:$B,TRUE,'SCHOOL WORKSHEET'!$C:$C,$A60)/SUMIFS('SCHOOL WORKSHEET'!$N:$N,'SCHOOL WORKSHEET'!$B:$B,TRUE,'SCHOOL WORKSHEET'!$C:$C,$A60))</f>
        <v>0</v>
      </c>
      <c r="J60" s="207">
        <f>IF($C60=0,0,SUMIFS('SCHOOL WORKSHEET'!$AC:$AC,'SCHOOL WORKSHEET'!$B:$B,TRUE,'SCHOOL WORKSHEET'!$C:$C,$A60)/SUMIFS('SCHOOL WORKSHEET'!$N:$N,'SCHOOL WORKSHEET'!$B:$B,TRUE,'SCHOOL WORKSHEET'!$C:$C,$A60))</f>
        <v>0</v>
      </c>
      <c r="K60" s="207">
        <f>IF($C60=0,0,SUMIFS('SCHOOL WORKSHEET'!$AH:$AH,'SCHOOL WORKSHEET'!$B:$B,TRUE,'SCHOOL WORKSHEET'!$C:$C,$A60)/SUMIFS('SCHOOL WORKSHEET'!$N:$N,'SCHOOL WORKSHEET'!$B:$B,TRUE,'SCHOOL WORKSHEET'!$C:$C,$A60))</f>
        <v>0</v>
      </c>
      <c r="L60" s="208">
        <f>IF($C60=0,0,SUMIFS('SCHOOL WORKSHEET'!$AJ:$AJ,'SCHOOL WORKSHEET'!$B:$B,TRUE,'SCHOOL WORKSHEET'!$C:$C,$A60)/SUMIFS('SCHOOL WORKSHEET'!$N:$N,'SCHOOL WORKSHEET'!$B:$B,TRUE,'SCHOOL WORKSHEET'!$C:$C,$A60))</f>
        <v>0</v>
      </c>
      <c r="M60" s="209">
        <f>SUMIFS('SCHOOL WORKSHEET'!$BO:$BO,'SCHOOL WORKSHEET'!$B:$B,TRUE,'SCHOOL WORKSHEET'!$C:$C,$A60)+SUMIFS('SCHOOL WORKSHEET'!$BS:$BS,'SCHOOL WORKSHEET'!$B:$B,TRUE,'SCHOOL WORKSHEET'!$C:$C,$A60)</f>
        <v>0</v>
      </c>
      <c r="N60" s="210">
        <f>SUMIFS('SCHOOL WORKSHEET'!$BP:$BP,'SCHOOL WORKSHEET'!$B:$B,TRUE,'SCHOOL WORKSHEET'!$C:$C,$A60)</f>
        <v>0</v>
      </c>
      <c r="O60" s="210">
        <f>SUMIFS('SCHOOL WORKSHEET'!$BQ:$BQ,'SCHOOL WORKSHEET'!$B:$B,TRUE,'SCHOOL WORKSHEET'!$C:$C,$A60)+SUMIFS('SCHOOL WORKSHEET'!$BT:$BT,'SCHOOL WORKSHEET'!$B:$B,TRUE,'SCHOOL WORKSHEET'!$C:$C,$A60)</f>
        <v>0</v>
      </c>
      <c r="P60" s="210">
        <f>SUMIFS('SCHOOL WORKSHEET'!$BR:$BR,'SCHOOL WORKSHEET'!$B:$B,TRUE,'SCHOOL WORKSHEET'!$C:$C,$A60)</f>
        <v>0</v>
      </c>
      <c r="Q60" s="210">
        <f>SUMIFS('SCHOOL WORKSHEET'!$BU:$BU,'SCHOOL WORKSHEET'!$B:$B,TRUE,'SCHOOL WORKSHEET'!$C:$C,$A60)+SUMIFS('SCHOOL WORKSHEET'!$BS:$BS,'SCHOOL WORKSHEET'!$B:$B,TRUE,'SCHOOL WORKSHEET'!$C:$C,$A60)</f>
        <v>0</v>
      </c>
      <c r="R60" s="167">
        <f t="shared" si="4"/>
        <v>0</v>
      </c>
      <c r="S60" s="211">
        <f>SUMIFS('SCHOOL WORKSHEET'!$BV:$BV,'SCHOOL WORKSHEET'!$B:$B,TRUE,'SCHOOL WORKSHEET'!$C:$C,$A60)</f>
        <v>0</v>
      </c>
      <c r="T60" s="212">
        <f>SUMIFS('SCHOOL WORKSHEET'!$BW:$BW,'SCHOOL WORKSHEET'!$B:$B,TRUE,'SCHOOL WORKSHEET'!$C:$C,$A60)</f>
        <v>0</v>
      </c>
      <c r="U60" s="213">
        <f t="shared" si="5"/>
        <v>0</v>
      </c>
      <c r="V60" s="214">
        <f t="shared" si="6"/>
        <v>0</v>
      </c>
    </row>
    <row r="61" spans="1:22" ht="22.5" customHeight="1" x14ac:dyDescent="0.2">
      <c r="A61" s="200">
        <v>58</v>
      </c>
      <c r="B61" s="201" t="s">
        <v>364</v>
      </c>
      <c r="C61" s="202">
        <f>COUNTIFS('SCHOOL WORKSHEET'!B:B,TRUE,'SCHOOL WORKSHEET'!C:C,A61)</f>
        <v>0</v>
      </c>
      <c r="D61" s="203">
        <f>SUMIFS('SCHOOL WORKSHEET'!$I:$I,'SCHOOL WORKSHEET'!$B:$B,TRUE,'SCHOOL WORKSHEET'!$C:$C,$A61)</f>
        <v>0</v>
      </c>
      <c r="E61" s="98">
        <f>IF(SUMIFS('SCHOOL WORKSHEET'!$F:$F,'SCHOOL WORKSHEET'!$B:$B,TRUE,'SCHOOL WORKSHEET'!$C:$C,$A61)=0,0,
IF(ROUND(SUMIFS('SCHOOL WORKSHEET'!$F:$F,'SCHOOL WORKSHEET'!$B:$B,TRUE,'SCHOOL WORKSHEET'!$C:$C,$A61)/SUMIFS('SCHOOL WORKSHEET'!$I:$I,'SCHOOL WORKSHEET'!$B:$B,TRUE,'SCHOOL WORKSHEET'!$C:$C,$A61),4)&gt;=0.4,
MIN(1,ROUND(SUMIFS('SCHOOL WORKSHEET'!$F:$F,'SCHOOL WORKSHEET'!$B:$B,TRUE,'SCHOOL WORKSHEET'!$C:$C,$A61)/SUMIFS('SCHOOL WORKSHEET'!$I:$I,'SCHOOL WORKSHEET'!$B:$B,TRUE,'SCHOOL WORKSHEET'!$C:$C,$A61)*'FEDERAL RATES (HIDDEN)'!$C$2,4)),
ROUND(SUMIFS('SCHOOL WORKSHEET'!$F:$F,'SCHOOL WORKSHEET'!$B:$B,TRUE,'SCHOOL WORKSHEET'!$C:$C,$A61)/SUMIFS('SCHOOL WORKSHEET'!$I:$I,'SCHOOL WORKSHEET'!$B:$B,TRUE,'SCHOOL WORKSHEET'!$C:$C,$A61),4)))</f>
        <v>0</v>
      </c>
      <c r="F61" s="204"/>
      <c r="G61" s="205">
        <f>IF(SUMIFS('SCHOOL WORKSHEET'!$H:$H,'SCHOOL WORKSHEET'!$B:$B,TRUE,'SCHOOL WORKSHEET'!$C:$C,$A61)=0,0,1-$E61)</f>
        <v>0</v>
      </c>
      <c r="H61" s="206">
        <f>IF($C61=0,0,SUMIFS('SCHOOL WORKSHEET'!$S:$S,'SCHOOL WORKSHEET'!$B:$B,TRUE,'SCHOOL WORKSHEET'!$C:$C,$A61)/SUMIFS('SCHOOL WORKSHEET'!$N:$N,'SCHOOL WORKSHEET'!$B:$B,TRUE,'SCHOOL WORKSHEET'!$C:$C,$A61))</f>
        <v>0</v>
      </c>
      <c r="I61" s="207">
        <f>IF($C61=0,0,SUMIFS('SCHOOL WORKSHEET'!$X:$X,'SCHOOL WORKSHEET'!$B:$B,TRUE,'SCHOOL WORKSHEET'!$C:$C,$A61)/SUMIFS('SCHOOL WORKSHEET'!$N:$N,'SCHOOL WORKSHEET'!$B:$B,TRUE,'SCHOOL WORKSHEET'!$C:$C,$A61))</f>
        <v>0</v>
      </c>
      <c r="J61" s="207">
        <f>IF($C61=0,0,SUMIFS('SCHOOL WORKSHEET'!$AC:$AC,'SCHOOL WORKSHEET'!$B:$B,TRUE,'SCHOOL WORKSHEET'!$C:$C,$A61)/SUMIFS('SCHOOL WORKSHEET'!$N:$N,'SCHOOL WORKSHEET'!$B:$B,TRUE,'SCHOOL WORKSHEET'!$C:$C,$A61))</f>
        <v>0</v>
      </c>
      <c r="K61" s="207">
        <f>IF($C61=0,0,SUMIFS('SCHOOL WORKSHEET'!$AH:$AH,'SCHOOL WORKSHEET'!$B:$B,TRUE,'SCHOOL WORKSHEET'!$C:$C,$A61)/SUMIFS('SCHOOL WORKSHEET'!$N:$N,'SCHOOL WORKSHEET'!$B:$B,TRUE,'SCHOOL WORKSHEET'!$C:$C,$A61))</f>
        <v>0</v>
      </c>
      <c r="L61" s="208">
        <f>IF($C61=0,0,SUMIFS('SCHOOL WORKSHEET'!$AJ:$AJ,'SCHOOL WORKSHEET'!$B:$B,TRUE,'SCHOOL WORKSHEET'!$C:$C,$A61)/SUMIFS('SCHOOL WORKSHEET'!$N:$N,'SCHOOL WORKSHEET'!$B:$B,TRUE,'SCHOOL WORKSHEET'!$C:$C,$A61))</f>
        <v>0</v>
      </c>
      <c r="M61" s="209">
        <f>SUMIFS('SCHOOL WORKSHEET'!$BO:$BO,'SCHOOL WORKSHEET'!$B:$B,TRUE,'SCHOOL WORKSHEET'!$C:$C,$A61)+SUMIFS('SCHOOL WORKSHEET'!$BS:$BS,'SCHOOL WORKSHEET'!$B:$B,TRUE,'SCHOOL WORKSHEET'!$C:$C,$A61)</f>
        <v>0</v>
      </c>
      <c r="N61" s="210">
        <f>SUMIFS('SCHOOL WORKSHEET'!$BP:$BP,'SCHOOL WORKSHEET'!$B:$B,TRUE,'SCHOOL WORKSHEET'!$C:$C,$A61)</f>
        <v>0</v>
      </c>
      <c r="O61" s="210">
        <f>SUMIFS('SCHOOL WORKSHEET'!$BQ:$BQ,'SCHOOL WORKSHEET'!$B:$B,TRUE,'SCHOOL WORKSHEET'!$C:$C,$A61)+SUMIFS('SCHOOL WORKSHEET'!$BT:$BT,'SCHOOL WORKSHEET'!$B:$B,TRUE,'SCHOOL WORKSHEET'!$C:$C,$A61)</f>
        <v>0</v>
      </c>
      <c r="P61" s="210">
        <f>SUMIFS('SCHOOL WORKSHEET'!$BR:$BR,'SCHOOL WORKSHEET'!$B:$B,TRUE,'SCHOOL WORKSHEET'!$C:$C,$A61)</f>
        <v>0</v>
      </c>
      <c r="Q61" s="210">
        <f>SUMIFS('SCHOOL WORKSHEET'!$BU:$BU,'SCHOOL WORKSHEET'!$B:$B,TRUE,'SCHOOL WORKSHEET'!$C:$C,$A61)+SUMIFS('SCHOOL WORKSHEET'!$BS:$BS,'SCHOOL WORKSHEET'!$B:$B,TRUE,'SCHOOL WORKSHEET'!$C:$C,$A61)</f>
        <v>0</v>
      </c>
      <c r="R61" s="167">
        <f t="shared" si="4"/>
        <v>0</v>
      </c>
      <c r="S61" s="211">
        <f>SUMIFS('SCHOOL WORKSHEET'!$BV:$BV,'SCHOOL WORKSHEET'!$B:$B,TRUE,'SCHOOL WORKSHEET'!$C:$C,$A61)</f>
        <v>0</v>
      </c>
      <c r="T61" s="212">
        <f>SUMIFS('SCHOOL WORKSHEET'!$BW:$BW,'SCHOOL WORKSHEET'!$B:$B,TRUE,'SCHOOL WORKSHEET'!$C:$C,$A61)</f>
        <v>0</v>
      </c>
      <c r="U61" s="213">
        <f t="shared" si="5"/>
        <v>0</v>
      </c>
      <c r="V61" s="214">
        <f t="shared" si="6"/>
        <v>0</v>
      </c>
    </row>
    <row r="62" spans="1:22" ht="22.5" customHeight="1" x14ac:dyDescent="0.2">
      <c r="A62" s="200">
        <v>59</v>
      </c>
      <c r="B62" s="201" t="s">
        <v>365</v>
      </c>
      <c r="C62" s="202">
        <f>COUNTIFS('SCHOOL WORKSHEET'!B:B,TRUE,'SCHOOL WORKSHEET'!C:C,A62)</f>
        <v>0</v>
      </c>
      <c r="D62" s="203">
        <f>SUMIFS('SCHOOL WORKSHEET'!$I:$I,'SCHOOL WORKSHEET'!$B:$B,TRUE,'SCHOOL WORKSHEET'!$C:$C,$A62)</f>
        <v>0</v>
      </c>
      <c r="E62" s="98">
        <f>IF(SUMIFS('SCHOOL WORKSHEET'!$F:$F,'SCHOOL WORKSHEET'!$B:$B,TRUE,'SCHOOL WORKSHEET'!$C:$C,$A62)=0,0,
IF(ROUND(SUMIFS('SCHOOL WORKSHEET'!$F:$F,'SCHOOL WORKSHEET'!$B:$B,TRUE,'SCHOOL WORKSHEET'!$C:$C,$A62)/SUMIFS('SCHOOL WORKSHEET'!$I:$I,'SCHOOL WORKSHEET'!$B:$B,TRUE,'SCHOOL WORKSHEET'!$C:$C,$A62),4)&gt;=0.4,
MIN(1,ROUND(SUMIFS('SCHOOL WORKSHEET'!$F:$F,'SCHOOL WORKSHEET'!$B:$B,TRUE,'SCHOOL WORKSHEET'!$C:$C,$A62)/SUMIFS('SCHOOL WORKSHEET'!$I:$I,'SCHOOL WORKSHEET'!$B:$B,TRUE,'SCHOOL WORKSHEET'!$C:$C,$A62)*'FEDERAL RATES (HIDDEN)'!$C$2,4)),
ROUND(SUMIFS('SCHOOL WORKSHEET'!$F:$F,'SCHOOL WORKSHEET'!$B:$B,TRUE,'SCHOOL WORKSHEET'!$C:$C,$A62)/SUMIFS('SCHOOL WORKSHEET'!$I:$I,'SCHOOL WORKSHEET'!$B:$B,TRUE,'SCHOOL WORKSHEET'!$C:$C,$A62),4)))</f>
        <v>0</v>
      </c>
      <c r="F62" s="204"/>
      <c r="G62" s="205">
        <f>IF(SUMIFS('SCHOOL WORKSHEET'!$H:$H,'SCHOOL WORKSHEET'!$B:$B,TRUE,'SCHOOL WORKSHEET'!$C:$C,$A62)=0,0,1-$E62)</f>
        <v>0</v>
      </c>
      <c r="H62" s="206">
        <f>IF($C62=0,0,SUMIFS('SCHOOL WORKSHEET'!$S:$S,'SCHOOL WORKSHEET'!$B:$B,TRUE,'SCHOOL WORKSHEET'!$C:$C,$A62)/SUMIFS('SCHOOL WORKSHEET'!$N:$N,'SCHOOL WORKSHEET'!$B:$B,TRUE,'SCHOOL WORKSHEET'!$C:$C,$A62))</f>
        <v>0</v>
      </c>
      <c r="I62" s="207">
        <f>IF($C62=0,0,SUMIFS('SCHOOL WORKSHEET'!$X:$X,'SCHOOL WORKSHEET'!$B:$B,TRUE,'SCHOOL WORKSHEET'!$C:$C,$A62)/SUMIFS('SCHOOL WORKSHEET'!$N:$N,'SCHOOL WORKSHEET'!$B:$B,TRUE,'SCHOOL WORKSHEET'!$C:$C,$A62))</f>
        <v>0</v>
      </c>
      <c r="J62" s="207">
        <f>IF($C62=0,0,SUMIFS('SCHOOL WORKSHEET'!$AC:$AC,'SCHOOL WORKSHEET'!$B:$B,TRUE,'SCHOOL WORKSHEET'!$C:$C,$A62)/SUMIFS('SCHOOL WORKSHEET'!$N:$N,'SCHOOL WORKSHEET'!$B:$B,TRUE,'SCHOOL WORKSHEET'!$C:$C,$A62))</f>
        <v>0</v>
      </c>
      <c r="K62" s="207">
        <f>IF($C62=0,0,SUMIFS('SCHOOL WORKSHEET'!$AH:$AH,'SCHOOL WORKSHEET'!$B:$B,TRUE,'SCHOOL WORKSHEET'!$C:$C,$A62)/SUMIFS('SCHOOL WORKSHEET'!$N:$N,'SCHOOL WORKSHEET'!$B:$B,TRUE,'SCHOOL WORKSHEET'!$C:$C,$A62))</f>
        <v>0</v>
      </c>
      <c r="L62" s="208">
        <f>IF($C62=0,0,SUMIFS('SCHOOL WORKSHEET'!$AJ:$AJ,'SCHOOL WORKSHEET'!$B:$B,TRUE,'SCHOOL WORKSHEET'!$C:$C,$A62)/SUMIFS('SCHOOL WORKSHEET'!$N:$N,'SCHOOL WORKSHEET'!$B:$B,TRUE,'SCHOOL WORKSHEET'!$C:$C,$A62))</f>
        <v>0</v>
      </c>
      <c r="M62" s="209">
        <f>SUMIFS('SCHOOL WORKSHEET'!$BO:$BO,'SCHOOL WORKSHEET'!$B:$B,TRUE,'SCHOOL WORKSHEET'!$C:$C,$A62)+SUMIFS('SCHOOL WORKSHEET'!$BS:$BS,'SCHOOL WORKSHEET'!$B:$B,TRUE,'SCHOOL WORKSHEET'!$C:$C,$A62)</f>
        <v>0</v>
      </c>
      <c r="N62" s="210">
        <f>SUMIFS('SCHOOL WORKSHEET'!$BP:$BP,'SCHOOL WORKSHEET'!$B:$B,TRUE,'SCHOOL WORKSHEET'!$C:$C,$A62)</f>
        <v>0</v>
      </c>
      <c r="O62" s="210">
        <f>SUMIFS('SCHOOL WORKSHEET'!$BQ:$BQ,'SCHOOL WORKSHEET'!$B:$B,TRUE,'SCHOOL WORKSHEET'!$C:$C,$A62)+SUMIFS('SCHOOL WORKSHEET'!$BT:$BT,'SCHOOL WORKSHEET'!$B:$B,TRUE,'SCHOOL WORKSHEET'!$C:$C,$A62)</f>
        <v>0</v>
      </c>
      <c r="P62" s="210">
        <f>SUMIFS('SCHOOL WORKSHEET'!$BR:$BR,'SCHOOL WORKSHEET'!$B:$B,TRUE,'SCHOOL WORKSHEET'!$C:$C,$A62)</f>
        <v>0</v>
      </c>
      <c r="Q62" s="210">
        <f>SUMIFS('SCHOOL WORKSHEET'!$BU:$BU,'SCHOOL WORKSHEET'!$B:$B,TRUE,'SCHOOL WORKSHEET'!$C:$C,$A62)+SUMIFS('SCHOOL WORKSHEET'!$BS:$BS,'SCHOOL WORKSHEET'!$B:$B,TRUE,'SCHOOL WORKSHEET'!$C:$C,$A62)</f>
        <v>0</v>
      </c>
      <c r="R62" s="167">
        <f t="shared" si="4"/>
        <v>0</v>
      </c>
      <c r="S62" s="211">
        <f>SUMIFS('SCHOOL WORKSHEET'!$BV:$BV,'SCHOOL WORKSHEET'!$B:$B,TRUE,'SCHOOL WORKSHEET'!$C:$C,$A62)</f>
        <v>0</v>
      </c>
      <c r="T62" s="212">
        <f>SUMIFS('SCHOOL WORKSHEET'!$BW:$BW,'SCHOOL WORKSHEET'!$B:$B,TRUE,'SCHOOL WORKSHEET'!$C:$C,$A62)</f>
        <v>0</v>
      </c>
      <c r="U62" s="213">
        <f t="shared" si="5"/>
        <v>0</v>
      </c>
      <c r="V62" s="214">
        <f t="shared" si="6"/>
        <v>0</v>
      </c>
    </row>
    <row r="63" spans="1:22" ht="22.5" customHeight="1" x14ac:dyDescent="0.2">
      <c r="A63" s="200">
        <v>60</v>
      </c>
      <c r="B63" s="201" t="s">
        <v>366</v>
      </c>
      <c r="C63" s="202">
        <f>COUNTIFS('SCHOOL WORKSHEET'!B:B,TRUE,'SCHOOL WORKSHEET'!C:C,A63)</f>
        <v>0</v>
      </c>
      <c r="D63" s="203">
        <f>SUMIFS('SCHOOL WORKSHEET'!$I:$I,'SCHOOL WORKSHEET'!$B:$B,TRUE,'SCHOOL WORKSHEET'!$C:$C,$A63)</f>
        <v>0</v>
      </c>
      <c r="E63" s="98">
        <f>IF(SUMIFS('SCHOOL WORKSHEET'!$F:$F,'SCHOOL WORKSHEET'!$B:$B,TRUE,'SCHOOL WORKSHEET'!$C:$C,$A63)=0,0,
IF(ROUND(SUMIFS('SCHOOL WORKSHEET'!$F:$F,'SCHOOL WORKSHEET'!$B:$B,TRUE,'SCHOOL WORKSHEET'!$C:$C,$A63)/SUMIFS('SCHOOL WORKSHEET'!$I:$I,'SCHOOL WORKSHEET'!$B:$B,TRUE,'SCHOOL WORKSHEET'!$C:$C,$A63),4)&gt;=0.4,
MIN(1,ROUND(SUMIFS('SCHOOL WORKSHEET'!$F:$F,'SCHOOL WORKSHEET'!$B:$B,TRUE,'SCHOOL WORKSHEET'!$C:$C,$A63)/SUMIFS('SCHOOL WORKSHEET'!$I:$I,'SCHOOL WORKSHEET'!$B:$B,TRUE,'SCHOOL WORKSHEET'!$C:$C,$A63)*'FEDERAL RATES (HIDDEN)'!$C$2,4)),
ROUND(SUMIFS('SCHOOL WORKSHEET'!$F:$F,'SCHOOL WORKSHEET'!$B:$B,TRUE,'SCHOOL WORKSHEET'!$C:$C,$A63)/SUMIFS('SCHOOL WORKSHEET'!$I:$I,'SCHOOL WORKSHEET'!$B:$B,TRUE,'SCHOOL WORKSHEET'!$C:$C,$A63),4)))</f>
        <v>0</v>
      </c>
      <c r="F63" s="204"/>
      <c r="G63" s="205">
        <f>IF(SUMIFS('SCHOOL WORKSHEET'!$H:$H,'SCHOOL WORKSHEET'!$B:$B,TRUE,'SCHOOL WORKSHEET'!$C:$C,$A63)=0,0,1-$E63)</f>
        <v>0</v>
      </c>
      <c r="H63" s="206">
        <f>IF($C63=0,0,SUMIFS('SCHOOL WORKSHEET'!$S:$S,'SCHOOL WORKSHEET'!$B:$B,TRUE,'SCHOOL WORKSHEET'!$C:$C,$A63)/SUMIFS('SCHOOL WORKSHEET'!$N:$N,'SCHOOL WORKSHEET'!$B:$B,TRUE,'SCHOOL WORKSHEET'!$C:$C,$A63))</f>
        <v>0</v>
      </c>
      <c r="I63" s="207">
        <f>IF($C63=0,0,SUMIFS('SCHOOL WORKSHEET'!$X:$X,'SCHOOL WORKSHEET'!$B:$B,TRUE,'SCHOOL WORKSHEET'!$C:$C,$A63)/SUMIFS('SCHOOL WORKSHEET'!$N:$N,'SCHOOL WORKSHEET'!$B:$B,TRUE,'SCHOOL WORKSHEET'!$C:$C,$A63))</f>
        <v>0</v>
      </c>
      <c r="J63" s="207">
        <f>IF($C63=0,0,SUMIFS('SCHOOL WORKSHEET'!$AC:$AC,'SCHOOL WORKSHEET'!$B:$B,TRUE,'SCHOOL WORKSHEET'!$C:$C,$A63)/SUMIFS('SCHOOL WORKSHEET'!$N:$N,'SCHOOL WORKSHEET'!$B:$B,TRUE,'SCHOOL WORKSHEET'!$C:$C,$A63))</f>
        <v>0</v>
      </c>
      <c r="K63" s="207">
        <f>IF($C63=0,0,SUMIFS('SCHOOL WORKSHEET'!$AH:$AH,'SCHOOL WORKSHEET'!$B:$B,TRUE,'SCHOOL WORKSHEET'!$C:$C,$A63)/SUMIFS('SCHOOL WORKSHEET'!$N:$N,'SCHOOL WORKSHEET'!$B:$B,TRUE,'SCHOOL WORKSHEET'!$C:$C,$A63))</f>
        <v>0</v>
      </c>
      <c r="L63" s="208">
        <f>IF($C63=0,0,SUMIFS('SCHOOL WORKSHEET'!$AJ:$AJ,'SCHOOL WORKSHEET'!$B:$B,TRUE,'SCHOOL WORKSHEET'!$C:$C,$A63)/SUMIFS('SCHOOL WORKSHEET'!$N:$N,'SCHOOL WORKSHEET'!$B:$B,TRUE,'SCHOOL WORKSHEET'!$C:$C,$A63))</f>
        <v>0</v>
      </c>
      <c r="M63" s="209">
        <f>SUMIFS('SCHOOL WORKSHEET'!$BO:$BO,'SCHOOL WORKSHEET'!$B:$B,TRUE,'SCHOOL WORKSHEET'!$C:$C,$A63)+SUMIFS('SCHOOL WORKSHEET'!$BS:$BS,'SCHOOL WORKSHEET'!$B:$B,TRUE,'SCHOOL WORKSHEET'!$C:$C,$A63)</f>
        <v>0</v>
      </c>
      <c r="N63" s="210">
        <f>SUMIFS('SCHOOL WORKSHEET'!$BP:$BP,'SCHOOL WORKSHEET'!$B:$B,TRUE,'SCHOOL WORKSHEET'!$C:$C,$A63)</f>
        <v>0</v>
      </c>
      <c r="O63" s="210">
        <f>SUMIFS('SCHOOL WORKSHEET'!$BQ:$BQ,'SCHOOL WORKSHEET'!$B:$B,TRUE,'SCHOOL WORKSHEET'!$C:$C,$A63)+SUMIFS('SCHOOL WORKSHEET'!$BT:$BT,'SCHOOL WORKSHEET'!$B:$B,TRUE,'SCHOOL WORKSHEET'!$C:$C,$A63)</f>
        <v>0</v>
      </c>
      <c r="P63" s="210">
        <f>SUMIFS('SCHOOL WORKSHEET'!$BR:$BR,'SCHOOL WORKSHEET'!$B:$B,TRUE,'SCHOOL WORKSHEET'!$C:$C,$A63)</f>
        <v>0</v>
      </c>
      <c r="Q63" s="210">
        <f>SUMIFS('SCHOOL WORKSHEET'!$BU:$BU,'SCHOOL WORKSHEET'!$B:$B,TRUE,'SCHOOL WORKSHEET'!$C:$C,$A63)+SUMIFS('SCHOOL WORKSHEET'!$BS:$BS,'SCHOOL WORKSHEET'!$B:$B,TRUE,'SCHOOL WORKSHEET'!$C:$C,$A63)</f>
        <v>0</v>
      </c>
      <c r="R63" s="167">
        <f t="shared" si="4"/>
        <v>0</v>
      </c>
      <c r="S63" s="211">
        <f>SUMIFS('SCHOOL WORKSHEET'!$BV:$BV,'SCHOOL WORKSHEET'!$B:$B,TRUE,'SCHOOL WORKSHEET'!$C:$C,$A63)</f>
        <v>0</v>
      </c>
      <c r="T63" s="212">
        <f>SUMIFS('SCHOOL WORKSHEET'!$BW:$BW,'SCHOOL WORKSHEET'!$B:$B,TRUE,'SCHOOL WORKSHEET'!$C:$C,$A63)</f>
        <v>0</v>
      </c>
      <c r="U63" s="213">
        <f t="shared" si="5"/>
        <v>0</v>
      </c>
      <c r="V63" s="214">
        <f t="shared" si="6"/>
        <v>0</v>
      </c>
    </row>
    <row r="64" spans="1:22" ht="22.5" customHeight="1" x14ac:dyDescent="0.2">
      <c r="A64" s="200">
        <v>61</v>
      </c>
      <c r="B64" s="201" t="s">
        <v>367</v>
      </c>
      <c r="C64" s="202">
        <f>COUNTIFS('SCHOOL WORKSHEET'!B:B,TRUE,'SCHOOL WORKSHEET'!C:C,A64)</f>
        <v>0</v>
      </c>
      <c r="D64" s="203">
        <f>SUMIFS('SCHOOL WORKSHEET'!$I:$I,'SCHOOL WORKSHEET'!$B:$B,TRUE,'SCHOOL WORKSHEET'!$C:$C,$A64)</f>
        <v>0</v>
      </c>
      <c r="E64" s="98">
        <f>IF(SUMIFS('SCHOOL WORKSHEET'!$F:$F,'SCHOOL WORKSHEET'!$B:$B,TRUE,'SCHOOL WORKSHEET'!$C:$C,$A64)=0,0,
IF(ROUND(SUMIFS('SCHOOL WORKSHEET'!$F:$F,'SCHOOL WORKSHEET'!$B:$B,TRUE,'SCHOOL WORKSHEET'!$C:$C,$A64)/SUMIFS('SCHOOL WORKSHEET'!$I:$I,'SCHOOL WORKSHEET'!$B:$B,TRUE,'SCHOOL WORKSHEET'!$C:$C,$A64),4)&gt;=0.4,
MIN(1,ROUND(SUMIFS('SCHOOL WORKSHEET'!$F:$F,'SCHOOL WORKSHEET'!$B:$B,TRUE,'SCHOOL WORKSHEET'!$C:$C,$A64)/SUMIFS('SCHOOL WORKSHEET'!$I:$I,'SCHOOL WORKSHEET'!$B:$B,TRUE,'SCHOOL WORKSHEET'!$C:$C,$A64)*'FEDERAL RATES (HIDDEN)'!$C$2,4)),
ROUND(SUMIFS('SCHOOL WORKSHEET'!$F:$F,'SCHOOL WORKSHEET'!$B:$B,TRUE,'SCHOOL WORKSHEET'!$C:$C,$A64)/SUMIFS('SCHOOL WORKSHEET'!$I:$I,'SCHOOL WORKSHEET'!$B:$B,TRUE,'SCHOOL WORKSHEET'!$C:$C,$A64),4)))</f>
        <v>0</v>
      </c>
      <c r="F64" s="204"/>
      <c r="G64" s="205">
        <f>IF(SUMIFS('SCHOOL WORKSHEET'!$H:$H,'SCHOOL WORKSHEET'!$B:$B,TRUE,'SCHOOL WORKSHEET'!$C:$C,$A64)=0,0,1-$E64)</f>
        <v>0</v>
      </c>
      <c r="H64" s="206">
        <f>IF($C64=0,0,SUMIFS('SCHOOL WORKSHEET'!$S:$S,'SCHOOL WORKSHEET'!$B:$B,TRUE,'SCHOOL WORKSHEET'!$C:$C,$A64)/SUMIFS('SCHOOL WORKSHEET'!$N:$N,'SCHOOL WORKSHEET'!$B:$B,TRUE,'SCHOOL WORKSHEET'!$C:$C,$A64))</f>
        <v>0</v>
      </c>
      <c r="I64" s="207">
        <f>IF($C64=0,0,SUMIFS('SCHOOL WORKSHEET'!$X:$X,'SCHOOL WORKSHEET'!$B:$B,TRUE,'SCHOOL WORKSHEET'!$C:$C,$A64)/SUMIFS('SCHOOL WORKSHEET'!$N:$N,'SCHOOL WORKSHEET'!$B:$B,TRUE,'SCHOOL WORKSHEET'!$C:$C,$A64))</f>
        <v>0</v>
      </c>
      <c r="J64" s="207">
        <f>IF($C64=0,0,SUMIFS('SCHOOL WORKSHEET'!$AC:$AC,'SCHOOL WORKSHEET'!$B:$B,TRUE,'SCHOOL WORKSHEET'!$C:$C,$A64)/SUMIFS('SCHOOL WORKSHEET'!$N:$N,'SCHOOL WORKSHEET'!$B:$B,TRUE,'SCHOOL WORKSHEET'!$C:$C,$A64))</f>
        <v>0</v>
      </c>
      <c r="K64" s="207">
        <f>IF($C64=0,0,SUMIFS('SCHOOL WORKSHEET'!$AH:$AH,'SCHOOL WORKSHEET'!$B:$B,TRUE,'SCHOOL WORKSHEET'!$C:$C,$A64)/SUMIFS('SCHOOL WORKSHEET'!$N:$N,'SCHOOL WORKSHEET'!$B:$B,TRUE,'SCHOOL WORKSHEET'!$C:$C,$A64))</f>
        <v>0</v>
      </c>
      <c r="L64" s="208">
        <f>IF($C64=0,0,SUMIFS('SCHOOL WORKSHEET'!$AJ:$AJ,'SCHOOL WORKSHEET'!$B:$B,TRUE,'SCHOOL WORKSHEET'!$C:$C,$A64)/SUMIFS('SCHOOL WORKSHEET'!$N:$N,'SCHOOL WORKSHEET'!$B:$B,TRUE,'SCHOOL WORKSHEET'!$C:$C,$A64))</f>
        <v>0</v>
      </c>
      <c r="M64" s="209">
        <f>SUMIFS('SCHOOL WORKSHEET'!$BO:$BO,'SCHOOL WORKSHEET'!$B:$B,TRUE,'SCHOOL WORKSHEET'!$C:$C,$A64)+SUMIFS('SCHOOL WORKSHEET'!$BS:$BS,'SCHOOL WORKSHEET'!$B:$B,TRUE,'SCHOOL WORKSHEET'!$C:$C,$A64)</f>
        <v>0</v>
      </c>
      <c r="N64" s="210">
        <f>SUMIFS('SCHOOL WORKSHEET'!$BP:$BP,'SCHOOL WORKSHEET'!$B:$B,TRUE,'SCHOOL WORKSHEET'!$C:$C,$A64)</f>
        <v>0</v>
      </c>
      <c r="O64" s="210">
        <f>SUMIFS('SCHOOL WORKSHEET'!$BQ:$BQ,'SCHOOL WORKSHEET'!$B:$B,TRUE,'SCHOOL WORKSHEET'!$C:$C,$A64)+SUMIFS('SCHOOL WORKSHEET'!$BT:$BT,'SCHOOL WORKSHEET'!$B:$B,TRUE,'SCHOOL WORKSHEET'!$C:$C,$A64)</f>
        <v>0</v>
      </c>
      <c r="P64" s="210">
        <f>SUMIFS('SCHOOL WORKSHEET'!$BR:$BR,'SCHOOL WORKSHEET'!$B:$B,TRUE,'SCHOOL WORKSHEET'!$C:$C,$A64)</f>
        <v>0</v>
      </c>
      <c r="Q64" s="210">
        <f>SUMIFS('SCHOOL WORKSHEET'!$BU:$BU,'SCHOOL WORKSHEET'!$B:$B,TRUE,'SCHOOL WORKSHEET'!$C:$C,$A64)+SUMIFS('SCHOOL WORKSHEET'!$BS:$BS,'SCHOOL WORKSHEET'!$B:$B,TRUE,'SCHOOL WORKSHEET'!$C:$C,$A64)</f>
        <v>0</v>
      </c>
      <c r="R64" s="167">
        <f t="shared" si="4"/>
        <v>0</v>
      </c>
      <c r="S64" s="211">
        <f>SUMIFS('SCHOOL WORKSHEET'!$BV:$BV,'SCHOOL WORKSHEET'!$B:$B,TRUE,'SCHOOL WORKSHEET'!$C:$C,$A64)</f>
        <v>0</v>
      </c>
      <c r="T64" s="212">
        <f>SUMIFS('SCHOOL WORKSHEET'!$BW:$BW,'SCHOOL WORKSHEET'!$B:$B,TRUE,'SCHOOL WORKSHEET'!$C:$C,$A64)</f>
        <v>0</v>
      </c>
      <c r="U64" s="213">
        <f t="shared" si="5"/>
        <v>0</v>
      </c>
      <c r="V64" s="214">
        <f t="shared" si="6"/>
        <v>0</v>
      </c>
    </row>
    <row r="65" spans="1:22" ht="22.5" customHeight="1" x14ac:dyDescent="0.2">
      <c r="A65" s="200">
        <v>62</v>
      </c>
      <c r="B65" s="201" t="s">
        <v>368</v>
      </c>
      <c r="C65" s="202">
        <f>COUNTIFS('SCHOOL WORKSHEET'!B:B,TRUE,'SCHOOL WORKSHEET'!C:C,A65)</f>
        <v>0</v>
      </c>
      <c r="D65" s="203">
        <f>SUMIFS('SCHOOL WORKSHEET'!$I:$I,'SCHOOL WORKSHEET'!$B:$B,TRUE,'SCHOOL WORKSHEET'!$C:$C,$A65)</f>
        <v>0</v>
      </c>
      <c r="E65" s="98">
        <f>IF(SUMIFS('SCHOOL WORKSHEET'!$F:$F,'SCHOOL WORKSHEET'!$B:$B,TRUE,'SCHOOL WORKSHEET'!$C:$C,$A65)=0,0,
IF(ROUND(SUMIFS('SCHOOL WORKSHEET'!$F:$F,'SCHOOL WORKSHEET'!$B:$B,TRUE,'SCHOOL WORKSHEET'!$C:$C,$A65)/SUMIFS('SCHOOL WORKSHEET'!$I:$I,'SCHOOL WORKSHEET'!$B:$B,TRUE,'SCHOOL WORKSHEET'!$C:$C,$A65),4)&gt;=0.4,
MIN(1,ROUND(SUMIFS('SCHOOL WORKSHEET'!$F:$F,'SCHOOL WORKSHEET'!$B:$B,TRUE,'SCHOOL WORKSHEET'!$C:$C,$A65)/SUMIFS('SCHOOL WORKSHEET'!$I:$I,'SCHOOL WORKSHEET'!$B:$B,TRUE,'SCHOOL WORKSHEET'!$C:$C,$A65)*'FEDERAL RATES (HIDDEN)'!$C$2,4)),
ROUND(SUMIFS('SCHOOL WORKSHEET'!$F:$F,'SCHOOL WORKSHEET'!$B:$B,TRUE,'SCHOOL WORKSHEET'!$C:$C,$A65)/SUMIFS('SCHOOL WORKSHEET'!$I:$I,'SCHOOL WORKSHEET'!$B:$B,TRUE,'SCHOOL WORKSHEET'!$C:$C,$A65),4)))</f>
        <v>0</v>
      </c>
      <c r="F65" s="204"/>
      <c r="G65" s="205">
        <f>IF(SUMIFS('SCHOOL WORKSHEET'!$H:$H,'SCHOOL WORKSHEET'!$B:$B,TRUE,'SCHOOL WORKSHEET'!$C:$C,$A65)=0,0,1-$E65)</f>
        <v>0</v>
      </c>
      <c r="H65" s="206">
        <f>IF($C65=0,0,SUMIFS('SCHOOL WORKSHEET'!$S:$S,'SCHOOL WORKSHEET'!$B:$B,TRUE,'SCHOOL WORKSHEET'!$C:$C,$A65)/SUMIFS('SCHOOL WORKSHEET'!$N:$N,'SCHOOL WORKSHEET'!$B:$B,TRUE,'SCHOOL WORKSHEET'!$C:$C,$A65))</f>
        <v>0</v>
      </c>
      <c r="I65" s="207">
        <f>IF($C65=0,0,SUMIFS('SCHOOL WORKSHEET'!$X:$X,'SCHOOL WORKSHEET'!$B:$B,TRUE,'SCHOOL WORKSHEET'!$C:$C,$A65)/SUMIFS('SCHOOL WORKSHEET'!$N:$N,'SCHOOL WORKSHEET'!$B:$B,TRUE,'SCHOOL WORKSHEET'!$C:$C,$A65))</f>
        <v>0</v>
      </c>
      <c r="J65" s="207">
        <f>IF($C65=0,0,SUMIFS('SCHOOL WORKSHEET'!$AC:$AC,'SCHOOL WORKSHEET'!$B:$B,TRUE,'SCHOOL WORKSHEET'!$C:$C,$A65)/SUMIFS('SCHOOL WORKSHEET'!$N:$N,'SCHOOL WORKSHEET'!$B:$B,TRUE,'SCHOOL WORKSHEET'!$C:$C,$A65))</f>
        <v>0</v>
      </c>
      <c r="K65" s="207">
        <f>IF($C65=0,0,SUMIFS('SCHOOL WORKSHEET'!$AH:$AH,'SCHOOL WORKSHEET'!$B:$B,TRUE,'SCHOOL WORKSHEET'!$C:$C,$A65)/SUMIFS('SCHOOL WORKSHEET'!$N:$N,'SCHOOL WORKSHEET'!$B:$B,TRUE,'SCHOOL WORKSHEET'!$C:$C,$A65))</f>
        <v>0</v>
      </c>
      <c r="L65" s="208">
        <f>IF($C65=0,0,SUMIFS('SCHOOL WORKSHEET'!$AJ:$AJ,'SCHOOL WORKSHEET'!$B:$B,TRUE,'SCHOOL WORKSHEET'!$C:$C,$A65)/SUMIFS('SCHOOL WORKSHEET'!$N:$N,'SCHOOL WORKSHEET'!$B:$B,TRUE,'SCHOOL WORKSHEET'!$C:$C,$A65))</f>
        <v>0</v>
      </c>
      <c r="M65" s="209">
        <f>SUMIFS('SCHOOL WORKSHEET'!$BO:$BO,'SCHOOL WORKSHEET'!$B:$B,TRUE,'SCHOOL WORKSHEET'!$C:$C,$A65)+SUMIFS('SCHOOL WORKSHEET'!$BS:$BS,'SCHOOL WORKSHEET'!$B:$B,TRUE,'SCHOOL WORKSHEET'!$C:$C,$A65)</f>
        <v>0</v>
      </c>
      <c r="N65" s="210">
        <f>SUMIFS('SCHOOL WORKSHEET'!$BP:$BP,'SCHOOL WORKSHEET'!$B:$B,TRUE,'SCHOOL WORKSHEET'!$C:$C,$A65)</f>
        <v>0</v>
      </c>
      <c r="O65" s="210">
        <f>SUMIFS('SCHOOL WORKSHEET'!$BQ:$BQ,'SCHOOL WORKSHEET'!$B:$B,TRUE,'SCHOOL WORKSHEET'!$C:$C,$A65)+SUMIFS('SCHOOL WORKSHEET'!$BT:$BT,'SCHOOL WORKSHEET'!$B:$B,TRUE,'SCHOOL WORKSHEET'!$C:$C,$A65)</f>
        <v>0</v>
      </c>
      <c r="P65" s="210">
        <f>SUMIFS('SCHOOL WORKSHEET'!$BR:$BR,'SCHOOL WORKSHEET'!$B:$B,TRUE,'SCHOOL WORKSHEET'!$C:$C,$A65)</f>
        <v>0</v>
      </c>
      <c r="Q65" s="210">
        <f>SUMIFS('SCHOOL WORKSHEET'!$BU:$BU,'SCHOOL WORKSHEET'!$B:$B,TRUE,'SCHOOL WORKSHEET'!$C:$C,$A65)+SUMIFS('SCHOOL WORKSHEET'!$BS:$BS,'SCHOOL WORKSHEET'!$B:$B,TRUE,'SCHOOL WORKSHEET'!$C:$C,$A65)</f>
        <v>0</v>
      </c>
      <c r="R65" s="167">
        <f t="shared" si="4"/>
        <v>0</v>
      </c>
      <c r="S65" s="211">
        <f>SUMIFS('SCHOOL WORKSHEET'!$BV:$BV,'SCHOOL WORKSHEET'!$B:$B,TRUE,'SCHOOL WORKSHEET'!$C:$C,$A65)</f>
        <v>0</v>
      </c>
      <c r="T65" s="212">
        <f>SUMIFS('SCHOOL WORKSHEET'!$BW:$BW,'SCHOOL WORKSHEET'!$B:$B,TRUE,'SCHOOL WORKSHEET'!$C:$C,$A65)</f>
        <v>0</v>
      </c>
      <c r="U65" s="213">
        <f t="shared" si="5"/>
        <v>0</v>
      </c>
      <c r="V65" s="214">
        <f t="shared" si="6"/>
        <v>0</v>
      </c>
    </row>
    <row r="66" spans="1:22" ht="22.5" customHeight="1" x14ac:dyDescent="0.2">
      <c r="A66" s="200">
        <v>63</v>
      </c>
      <c r="B66" s="201" t="s">
        <v>369</v>
      </c>
      <c r="C66" s="202">
        <f>COUNTIFS('SCHOOL WORKSHEET'!B:B,TRUE,'SCHOOL WORKSHEET'!C:C,A66)</f>
        <v>0</v>
      </c>
      <c r="D66" s="203">
        <f>SUMIFS('SCHOOL WORKSHEET'!$I:$I,'SCHOOL WORKSHEET'!$B:$B,TRUE,'SCHOOL WORKSHEET'!$C:$C,$A66)</f>
        <v>0</v>
      </c>
      <c r="E66" s="98">
        <f>IF(SUMIFS('SCHOOL WORKSHEET'!$F:$F,'SCHOOL WORKSHEET'!$B:$B,TRUE,'SCHOOL WORKSHEET'!$C:$C,$A66)=0,0,
IF(ROUND(SUMIFS('SCHOOL WORKSHEET'!$F:$F,'SCHOOL WORKSHEET'!$B:$B,TRUE,'SCHOOL WORKSHEET'!$C:$C,$A66)/SUMIFS('SCHOOL WORKSHEET'!$I:$I,'SCHOOL WORKSHEET'!$B:$B,TRUE,'SCHOOL WORKSHEET'!$C:$C,$A66),4)&gt;=0.4,
MIN(1,ROUND(SUMIFS('SCHOOL WORKSHEET'!$F:$F,'SCHOOL WORKSHEET'!$B:$B,TRUE,'SCHOOL WORKSHEET'!$C:$C,$A66)/SUMIFS('SCHOOL WORKSHEET'!$I:$I,'SCHOOL WORKSHEET'!$B:$B,TRUE,'SCHOOL WORKSHEET'!$C:$C,$A66)*'FEDERAL RATES (HIDDEN)'!$C$2,4)),
ROUND(SUMIFS('SCHOOL WORKSHEET'!$F:$F,'SCHOOL WORKSHEET'!$B:$B,TRUE,'SCHOOL WORKSHEET'!$C:$C,$A66)/SUMIFS('SCHOOL WORKSHEET'!$I:$I,'SCHOOL WORKSHEET'!$B:$B,TRUE,'SCHOOL WORKSHEET'!$C:$C,$A66),4)))</f>
        <v>0</v>
      </c>
      <c r="F66" s="204"/>
      <c r="G66" s="205">
        <f>IF(SUMIFS('SCHOOL WORKSHEET'!$H:$H,'SCHOOL WORKSHEET'!$B:$B,TRUE,'SCHOOL WORKSHEET'!$C:$C,$A66)=0,0,1-$E66)</f>
        <v>0</v>
      </c>
      <c r="H66" s="206">
        <f>IF($C66=0,0,SUMIFS('SCHOOL WORKSHEET'!$S:$S,'SCHOOL WORKSHEET'!$B:$B,TRUE,'SCHOOL WORKSHEET'!$C:$C,$A66)/SUMIFS('SCHOOL WORKSHEET'!$N:$N,'SCHOOL WORKSHEET'!$B:$B,TRUE,'SCHOOL WORKSHEET'!$C:$C,$A66))</f>
        <v>0</v>
      </c>
      <c r="I66" s="207">
        <f>IF($C66=0,0,SUMIFS('SCHOOL WORKSHEET'!$X:$X,'SCHOOL WORKSHEET'!$B:$B,TRUE,'SCHOOL WORKSHEET'!$C:$C,$A66)/SUMIFS('SCHOOL WORKSHEET'!$N:$N,'SCHOOL WORKSHEET'!$B:$B,TRUE,'SCHOOL WORKSHEET'!$C:$C,$A66))</f>
        <v>0</v>
      </c>
      <c r="J66" s="207">
        <f>IF($C66=0,0,SUMIFS('SCHOOL WORKSHEET'!$AC:$AC,'SCHOOL WORKSHEET'!$B:$B,TRUE,'SCHOOL WORKSHEET'!$C:$C,$A66)/SUMIFS('SCHOOL WORKSHEET'!$N:$N,'SCHOOL WORKSHEET'!$B:$B,TRUE,'SCHOOL WORKSHEET'!$C:$C,$A66))</f>
        <v>0</v>
      </c>
      <c r="K66" s="207">
        <f>IF($C66=0,0,SUMIFS('SCHOOL WORKSHEET'!$AH:$AH,'SCHOOL WORKSHEET'!$B:$B,TRUE,'SCHOOL WORKSHEET'!$C:$C,$A66)/SUMIFS('SCHOOL WORKSHEET'!$N:$N,'SCHOOL WORKSHEET'!$B:$B,TRUE,'SCHOOL WORKSHEET'!$C:$C,$A66))</f>
        <v>0</v>
      </c>
      <c r="L66" s="208">
        <f>IF($C66=0,0,SUMIFS('SCHOOL WORKSHEET'!$AJ:$AJ,'SCHOOL WORKSHEET'!$B:$B,TRUE,'SCHOOL WORKSHEET'!$C:$C,$A66)/SUMIFS('SCHOOL WORKSHEET'!$N:$N,'SCHOOL WORKSHEET'!$B:$B,TRUE,'SCHOOL WORKSHEET'!$C:$C,$A66))</f>
        <v>0</v>
      </c>
      <c r="M66" s="209">
        <f>SUMIFS('SCHOOL WORKSHEET'!$BO:$BO,'SCHOOL WORKSHEET'!$B:$B,TRUE,'SCHOOL WORKSHEET'!$C:$C,$A66)+SUMIFS('SCHOOL WORKSHEET'!$BS:$BS,'SCHOOL WORKSHEET'!$B:$B,TRUE,'SCHOOL WORKSHEET'!$C:$C,$A66)</f>
        <v>0</v>
      </c>
      <c r="N66" s="210">
        <f>SUMIFS('SCHOOL WORKSHEET'!$BP:$BP,'SCHOOL WORKSHEET'!$B:$B,TRUE,'SCHOOL WORKSHEET'!$C:$C,$A66)</f>
        <v>0</v>
      </c>
      <c r="O66" s="210">
        <f>SUMIFS('SCHOOL WORKSHEET'!$BQ:$BQ,'SCHOOL WORKSHEET'!$B:$B,TRUE,'SCHOOL WORKSHEET'!$C:$C,$A66)+SUMIFS('SCHOOL WORKSHEET'!$BT:$BT,'SCHOOL WORKSHEET'!$B:$B,TRUE,'SCHOOL WORKSHEET'!$C:$C,$A66)</f>
        <v>0</v>
      </c>
      <c r="P66" s="210">
        <f>SUMIFS('SCHOOL WORKSHEET'!$BR:$BR,'SCHOOL WORKSHEET'!$B:$B,TRUE,'SCHOOL WORKSHEET'!$C:$C,$A66)</f>
        <v>0</v>
      </c>
      <c r="Q66" s="210">
        <f>SUMIFS('SCHOOL WORKSHEET'!$BU:$BU,'SCHOOL WORKSHEET'!$B:$B,TRUE,'SCHOOL WORKSHEET'!$C:$C,$A66)+SUMIFS('SCHOOL WORKSHEET'!$BS:$BS,'SCHOOL WORKSHEET'!$B:$B,TRUE,'SCHOOL WORKSHEET'!$C:$C,$A66)</f>
        <v>0</v>
      </c>
      <c r="R66" s="167">
        <f t="shared" si="4"/>
        <v>0</v>
      </c>
      <c r="S66" s="211">
        <f>SUMIFS('SCHOOL WORKSHEET'!$BV:$BV,'SCHOOL WORKSHEET'!$B:$B,TRUE,'SCHOOL WORKSHEET'!$C:$C,$A66)</f>
        <v>0</v>
      </c>
      <c r="T66" s="212">
        <f>SUMIFS('SCHOOL WORKSHEET'!$BW:$BW,'SCHOOL WORKSHEET'!$B:$B,TRUE,'SCHOOL WORKSHEET'!$C:$C,$A66)</f>
        <v>0</v>
      </c>
      <c r="U66" s="213">
        <f t="shared" si="5"/>
        <v>0</v>
      </c>
      <c r="V66" s="214">
        <f t="shared" si="6"/>
        <v>0</v>
      </c>
    </row>
    <row r="67" spans="1:22" ht="22.5" customHeight="1" x14ac:dyDescent="0.2">
      <c r="A67" s="200">
        <v>64</v>
      </c>
      <c r="B67" s="201" t="s">
        <v>370</v>
      </c>
      <c r="C67" s="202">
        <f>COUNTIFS('SCHOOL WORKSHEET'!B:B,TRUE,'SCHOOL WORKSHEET'!C:C,A67)</f>
        <v>0</v>
      </c>
      <c r="D67" s="203">
        <f>SUMIFS('SCHOOL WORKSHEET'!$I:$I,'SCHOOL WORKSHEET'!$B:$B,TRUE,'SCHOOL WORKSHEET'!$C:$C,$A67)</f>
        <v>0</v>
      </c>
      <c r="E67" s="98">
        <f>IF(SUMIFS('SCHOOL WORKSHEET'!$F:$F,'SCHOOL WORKSHEET'!$B:$B,TRUE,'SCHOOL WORKSHEET'!$C:$C,$A67)=0,0,
IF(ROUND(SUMIFS('SCHOOL WORKSHEET'!$F:$F,'SCHOOL WORKSHEET'!$B:$B,TRUE,'SCHOOL WORKSHEET'!$C:$C,$A67)/SUMIFS('SCHOOL WORKSHEET'!$I:$I,'SCHOOL WORKSHEET'!$B:$B,TRUE,'SCHOOL WORKSHEET'!$C:$C,$A67),4)&gt;=0.4,
MIN(1,ROUND(SUMIFS('SCHOOL WORKSHEET'!$F:$F,'SCHOOL WORKSHEET'!$B:$B,TRUE,'SCHOOL WORKSHEET'!$C:$C,$A67)/SUMIFS('SCHOOL WORKSHEET'!$I:$I,'SCHOOL WORKSHEET'!$B:$B,TRUE,'SCHOOL WORKSHEET'!$C:$C,$A67)*'FEDERAL RATES (HIDDEN)'!$C$2,4)),
ROUND(SUMIFS('SCHOOL WORKSHEET'!$F:$F,'SCHOOL WORKSHEET'!$B:$B,TRUE,'SCHOOL WORKSHEET'!$C:$C,$A67)/SUMIFS('SCHOOL WORKSHEET'!$I:$I,'SCHOOL WORKSHEET'!$B:$B,TRUE,'SCHOOL WORKSHEET'!$C:$C,$A67),4)))</f>
        <v>0</v>
      </c>
      <c r="F67" s="204"/>
      <c r="G67" s="205">
        <f>IF(SUMIFS('SCHOOL WORKSHEET'!$H:$H,'SCHOOL WORKSHEET'!$B:$B,TRUE,'SCHOOL WORKSHEET'!$C:$C,$A67)=0,0,1-$E67)</f>
        <v>0</v>
      </c>
      <c r="H67" s="206">
        <f>IF($C67=0,0,SUMIFS('SCHOOL WORKSHEET'!$S:$S,'SCHOOL WORKSHEET'!$B:$B,TRUE,'SCHOOL WORKSHEET'!$C:$C,$A67)/SUMIFS('SCHOOL WORKSHEET'!$N:$N,'SCHOOL WORKSHEET'!$B:$B,TRUE,'SCHOOL WORKSHEET'!$C:$C,$A67))</f>
        <v>0</v>
      </c>
      <c r="I67" s="207">
        <f>IF($C67=0,0,SUMIFS('SCHOOL WORKSHEET'!$X:$X,'SCHOOL WORKSHEET'!$B:$B,TRUE,'SCHOOL WORKSHEET'!$C:$C,$A67)/SUMIFS('SCHOOL WORKSHEET'!$N:$N,'SCHOOL WORKSHEET'!$B:$B,TRUE,'SCHOOL WORKSHEET'!$C:$C,$A67))</f>
        <v>0</v>
      </c>
      <c r="J67" s="207">
        <f>IF($C67=0,0,SUMIFS('SCHOOL WORKSHEET'!$AC:$AC,'SCHOOL WORKSHEET'!$B:$B,TRUE,'SCHOOL WORKSHEET'!$C:$C,$A67)/SUMIFS('SCHOOL WORKSHEET'!$N:$N,'SCHOOL WORKSHEET'!$B:$B,TRUE,'SCHOOL WORKSHEET'!$C:$C,$A67))</f>
        <v>0</v>
      </c>
      <c r="K67" s="207">
        <f>IF($C67=0,0,SUMIFS('SCHOOL WORKSHEET'!$AH:$AH,'SCHOOL WORKSHEET'!$B:$B,TRUE,'SCHOOL WORKSHEET'!$C:$C,$A67)/SUMIFS('SCHOOL WORKSHEET'!$N:$N,'SCHOOL WORKSHEET'!$B:$B,TRUE,'SCHOOL WORKSHEET'!$C:$C,$A67))</f>
        <v>0</v>
      </c>
      <c r="L67" s="208">
        <f>IF($C67=0,0,SUMIFS('SCHOOL WORKSHEET'!$AJ:$AJ,'SCHOOL WORKSHEET'!$B:$B,TRUE,'SCHOOL WORKSHEET'!$C:$C,$A67)/SUMIFS('SCHOOL WORKSHEET'!$N:$N,'SCHOOL WORKSHEET'!$B:$B,TRUE,'SCHOOL WORKSHEET'!$C:$C,$A67))</f>
        <v>0</v>
      </c>
      <c r="M67" s="209">
        <f>SUMIFS('SCHOOL WORKSHEET'!$BO:$BO,'SCHOOL WORKSHEET'!$B:$B,TRUE,'SCHOOL WORKSHEET'!$C:$C,$A67)+SUMIFS('SCHOOL WORKSHEET'!$BS:$BS,'SCHOOL WORKSHEET'!$B:$B,TRUE,'SCHOOL WORKSHEET'!$C:$C,$A67)</f>
        <v>0</v>
      </c>
      <c r="N67" s="210">
        <f>SUMIFS('SCHOOL WORKSHEET'!$BP:$BP,'SCHOOL WORKSHEET'!$B:$B,TRUE,'SCHOOL WORKSHEET'!$C:$C,$A67)</f>
        <v>0</v>
      </c>
      <c r="O67" s="210">
        <f>SUMIFS('SCHOOL WORKSHEET'!$BQ:$BQ,'SCHOOL WORKSHEET'!$B:$B,TRUE,'SCHOOL WORKSHEET'!$C:$C,$A67)+SUMIFS('SCHOOL WORKSHEET'!$BT:$BT,'SCHOOL WORKSHEET'!$B:$B,TRUE,'SCHOOL WORKSHEET'!$C:$C,$A67)</f>
        <v>0</v>
      </c>
      <c r="P67" s="210">
        <f>SUMIFS('SCHOOL WORKSHEET'!$BR:$BR,'SCHOOL WORKSHEET'!$B:$B,TRUE,'SCHOOL WORKSHEET'!$C:$C,$A67)</f>
        <v>0</v>
      </c>
      <c r="Q67" s="210">
        <f>SUMIFS('SCHOOL WORKSHEET'!$BU:$BU,'SCHOOL WORKSHEET'!$B:$B,TRUE,'SCHOOL WORKSHEET'!$C:$C,$A67)+SUMIFS('SCHOOL WORKSHEET'!$BS:$BS,'SCHOOL WORKSHEET'!$B:$B,TRUE,'SCHOOL WORKSHEET'!$C:$C,$A67)</f>
        <v>0</v>
      </c>
      <c r="R67" s="167">
        <f t="shared" si="4"/>
        <v>0</v>
      </c>
      <c r="S67" s="211">
        <f>SUMIFS('SCHOOL WORKSHEET'!$BV:$BV,'SCHOOL WORKSHEET'!$B:$B,TRUE,'SCHOOL WORKSHEET'!$C:$C,$A67)</f>
        <v>0</v>
      </c>
      <c r="T67" s="212">
        <f>SUMIFS('SCHOOL WORKSHEET'!$BW:$BW,'SCHOOL WORKSHEET'!$B:$B,TRUE,'SCHOOL WORKSHEET'!$C:$C,$A67)</f>
        <v>0</v>
      </c>
      <c r="U67" s="213">
        <f t="shared" si="5"/>
        <v>0</v>
      </c>
      <c r="V67" s="214">
        <f t="shared" si="6"/>
        <v>0</v>
      </c>
    </row>
    <row r="68" spans="1:22" ht="22.5" customHeight="1" x14ac:dyDescent="0.2">
      <c r="A68" s="200">
        <v>65</v>
      </c>
      <c r="B68" s="201" t="s">
        <v>371</v>
      </c>
      <c r="C68" s="202">
        <f>COUNTIFS('SCHOOL WORKSHEET'!B:B,TRUE,'SCHOOL WORKSHEET'!C:C,A68)</f>
        <v>0</v>
      </c>
      <c r="D68" s="203">
        <f>SUMIFS('SCHOOL WORKSHEET'!$I:$I,'SCHOOL WORKSHEET'!$B:$B,TRUE,'SCHOOL WORKSHEET'!$C:$C,$A68)</f>
        <v>0</v>
      </c>
      <c r="E68" s="98">
        <f>IF(SUMIFS('SCHOOL WORKSHEET'!$F:$F,'SCHOOL WORKSHEET'!$B:$B,TRUE,'SCHOOL WORKSHEET'!$C:$C,$A68)=0,0,
IF(ROUND(SUMIFS('SCHOOL WORKSHEET'!$F:$F,'SCHOOL WORKSHEET'!$B:$B,TRUE,'SCHOOL WORKSHEET'!$C:$C,$A68)/SUMIFS('SCHOOL WORKSHEET'!$I:$I,'SCHOOL WORKSHEET'!$B:$B,TRUE,'SCHOOL WORKSHEET'!$C:$C,$A68),4)&gt;=0.4,
MIN(1,ROUND(SUMIFS('SCHOOL WORKSHEET'!$F:$F,'SCHOOL WORKSHEET'!$B:$B,TRUE,'SCHOOL WORKSHEET'!$C:$C,$A68)/SUMIFS('SCHOOL WORKSHEET'!$I:$I,'SCHOOL WORKSHEET'!$B:$B,TRUE,'SCHOOL WORKSHEET'!$C:$C,$A68)*'FEDERAL RATES (HIDDEN)'!$C$2,4)),
ROUND(SUMIFS('SCHOOL WORKSHEET'!$F:$F,'SCHOOL WORKSHEET'!$B:$B,TRUE,'SCHOOL WORKSHEET'!$C:$C,$A68)/SUMIFS('SCHOOL WORKSHEET'!$I:$I,'SCHOOL WORKSHEET'!$B:$B,TRUE,'SCHOOL WORKSHEET'!$C:$C,$A68),4)))</f>
        <v>0</v>
      </c>
      <c r="F68" s="204"/>
      <c r="G68" s="205">
        <f>IF(SUMIFS('SCHOOL WORKSHEET'!$H:$H,'SCHOOL WORKSHEET'!$B:$B,TRUE,'SCHOOL WORKSHEET'!$C:$C,$A68)=0,0,1-$E68)</f>
        <v>0</v>
      </c>
      <c r="H68" s="206">
        <f>IF($C68=0,0,SUMIFS('SCHOOL WORKSHEET'!$S:$S,'SCHOOL WORKSHEET'!$B:$B,TRUE,'SCHOOL WORKSHEET'!$C:$C,$A68)/SUMIFS('SCHOOL WORKSHEET'!$N:$N,'SCHOOL WORKSHEET'!$B:$B,TRUE,'SCHOOL WORKSHEET'!$C:$C,$A68))</f>
        <v>0</v>
      </c>
      <c r="I68" s="207">
        <f>IF($C68=0,0,SUMIFS('SCHOOL WORKSHEET'!$X:$X,'SCHOOL WORKSHEET'!$B:$B,TRUE,'SCHOOL WORKSHEET'!$C:$C,$A68)/SUMIFS('SCHOOL WORKSHEET'!$N:$N,'SCHOOL WORKSHEET'!$B:$B,TRUE,'SCHOOL WORKSHEET'!$C:$C,$A68))</f>
        <v>0</v>
      </c>
      <c r="J68" s="207">
        <f>IF($C68=0,0,SUMIFS('SCHOOL WORKSHEET'!$AC:$AC,'SCHOOL WORKSHEET'!$B:$B,TRUE,'SCHOOL WORKSHEET'!$C:$C,$A68)/SUMIFS('SCHOOL WORKSHEET'!$N:$N,'SCHOOL WORKSHEET'!$B:$B,TRUE,'SCHOOL WORKSHEET'!$C:$C,$A68))</f>
        <v>0</v>
      </c>
      <c r="K68" s="207">
        <f>IF($C68=0,0,SUMIFS('SCHOOL WORKSHEET'!$AH:$AH,'SCHOOL WORKSHEET'!$B:$B,TRUE,'SCHOOL WORKSHEET'!$C:$C,$A68)/SUMIFS('SCHOOL WORKSHEET'!$N:$N,'SCHOOL WORKSHEET'!$B:$B,TRUE,'SCHOOL WORKSHEET'!$C:$C,$A68))</f>
        <v>0</v>
      </c>
      <c r="L68" s="208">
        <f>IF($C68=0,0,SUMIFS('SCHOOL WORKSHEET'!$AJ:$AJ,'SCHOOL WORKSHEET'!$B:$B,TRUE,'SCHOOL WORKSHEET'!$C:$C,$A68)/SUMIFS('SCHOOL WORKSHEET'!$N:$N,'SCHOOL WORKSHEET'!$B:$B,TRUE,'SCHOOL WORKSHEET'!$C:$C,$A68))</f>
        <v>0</v>
      </c>
      <c r="M68" s="209">
        <f>SUMIFS('SCHOOL WORKSHEET'!$BO:$BO,'SCHOOL WORKSHEET'!$B:$B,TRUE,'SCHOOL WORKSHEET'!$C:$C,$A68)+SUMIFS('SCHOOL WORKSHEET'!$BS:$BS,'SCHOOL WORKSHEET'!$B:$B,TRUE,'SCHOOL WORKSHEET'!$C:$C,$A68)</f>
        <v>0</v>
      </c>
      <c r="N68" s="210">
        <f>SUMIFS('SCHOOL WORKSHEET'!$BP:$BP,'SCHOOL WORKSHEET'!$B:$B,TRUE,'SCHOOL WORKSHEET'!$C:$C,$A68)</f>
        <v>0</v>
      </c>
      <c r="O68" s="210">
        <f>SUMIFS('SCHOOL WORKSHEET'!$BQ:$BQ,'SCHOOL WORKSHEET'!$B:$B,TRUE,'SCHOOL WORKSHEET'!$C:$C,$A68)+SUMIFS('SCHOOL WORKSHEET'!$BT:$BT,'SCHOOL WORKSHEET'!$B:$B,TRUE,'SCHOOL WORKSHEET'!$C:$C,$A68)</f>
        <v>0</v>
      </c>
      <c r="P68" s="210">
        <f>SUMIFS('SCHOOL WORKSHEET'!$BR:$BR,'SCHOOL WORKSHEET'!$B:$B,TRUE,'SCHOOL WORKSHEET'!$C:$C,$A68)</f>
        <v>0</v>
      </c>
      <c r="Q68" s="210">
        <f>SUMIFS('SCHOOL WORKSHEET'!$BU:$BU,'SCHOOL WORKSHEET'!$B:$B,TRUE,'SCHOOL WORKSHEET'!$C:$C,$A68)+SUMIFS('SCHOOL WORKSHEET'!$BS:$BS,'SCHOOL WORKSHEET'!$B:$B,TRUE,'SCHOOL WORKSHEET'!$C:$C,$A68)</f>
        <v>0</v>
      </c>
      <c r="R68" s="167">
        <f t="shared" si="4"/>
        <v>0</v>
      </c>
      <c r="S68" s="211">
        <f>SUMIFS('SCHOOL WORKSHEET'!$BV:$BV,'SCHOOL WORKSHEET'!$B:$B,TRUE,'SCHOOL WORKSHEET'!$C:$C,$A68)</f>
        <v>0</v>
      </c>
      <c r="T68" s="212">
        <f>SUMIFS('SCHOOL WORKSHEET'!$BW:$BW,'SCHOOL WORKSHEET'!$B:$B,TRUE,'SCHOOL WORKSHEET'!$C:$C,$A68)</f>
        <v>0</v>
      </c>
      <c r="U68" s="213">
        <f t="shared" si="5"/>
        <v>0</v>
      </c>
      <c r="V68" s="214">
        <f t="shared" si="6"/>
        <v>0</v>
      </c>
    </row>
    <row r="69" spans="1:22" ht="22.5" customHeight="1" x14ac:dyDescent="0.2">
      <c r="A69" s="200">
        <v>66</v>
      </c>
      <c r="B69" s="201" t="s">
        <v>372</v>
      </c>
      <c r="C69" s="202">
        <f>COUNTIFS('SCHOOL WORKSHEET'!B:B,TRUE,'SCHOOL WORKSHEET'!C:C,A69)</f>
        <v>0</v>
      </c>
      <c r="D69" s="203">
        <f>SUMIFS('SCHOOL WORKSHEET'!$I:$I,'SCHOOL WORKSHEET'!$B:$B,TRUE,'SCHOOL WORKSHEET'!$C:$C,$A69)</f>
        <v>0</v>
      </c>
      <c r="E69" s="98">
        <f>IF(SUMIFS('SCHOOL WORKSHEET'!$F:$F,'SCHOOL WORKSHEET'!$B:$B,TRUE,'SCHOOL WORKSHEET'!$C:$C,$A69)=0,0,
IF(ROUND(SUMIFS('SCHOOL WORKSHEET'!$F:$F,'SCHOOL WORKSHEET'!$B:$B,TRUE,'SCHOOL WORKSHEET'!$C:$C,$A69)/SUMIFS('SCHOOL WORKSHEET'!$I:$I,'SCHOOL WORKSHEET'!$B:$B,TRUE,'SCHOOL WORKSHEET'!$C:$C,$A69),4)&gt;=0.4,
MIN(1,ROUND(SUMIFS('SCHOOL WORKSHEET'!$F:$F,'SCHOOL WORKSHEET'!$B:$B,TRUE,'SCHOOL WORKSHEET'!$C:$C,$A69)/SUMIFS('SCHOOL WORKSHEET'!$I:$I,'SCHOOL WORKSHEET'!$B:$B,TRUE,'SCHOOL WORKSHEET'!$C:$C,$A69)*'FEDERAL RATES (HIDDEN)'!$C$2,4)),
ROUND(SUMIFS('SCHOOL WORKSHEET'!$F:$F,'SCHOOL WORKSHEET'!$B:$B,TRUE,'SCHOOL WORKSHEET'!$C:$C,$A69)/SUMIFS('SCHOOL WORKSHEET'!$I:$I,'SCHOOL WORKSHEET'!$B:$B,TRUE,'SCHOOL WORKSHEET'!$C:$C,$A69),4)))</f>
        <v>0</v>
      </c>
      <c r="F69" s="204"/>
      <c r="G69" s="205">
        <f>IF(SUMIFS('SCHOOL WORKSHEET'!$H:$H,'SCHOOL WORKSHEET'!$B:$B,TRUE,'SCHOOL WORKSHEET'!$C:$C,$A69)=0,0,1-$E69)</f>
        <v>0</v>
      </c>
      <c r="H69" s="206">
        <f>IF($C69=0,0,SUMIFS('SCHOOL WORKSHEET'!$S:$S,'SCHOOL WORKSHEET'!$B:$B,TRUE,'SCHOOL WORKSHEET'!$C:$C,$A69)/SUMIFS('SCHOOL WORKSHEET'!$N:$N,'SCHOOL WORKSHEET'!$B:$B,TRUE,'SCHOOL WORKSHEET'!$C:$C,$A69))</f>
        <v>0</v>
      </c>
      <c r="I69" s="207">
        <f>IF($C69=0,0,SUMIFS('SCHOOL WORKSHEET'!$X:$X,'SCHOOL WORKSHEET'!$B:$B,TRUE,'SCHOOL WORKSHEET'!$C:$C,$A69)/SUMIFS('SCHOOL WORKSHEET'!$N:$N,'SCHOOL WORKSHEET'!$B:$B,TRUE,'SCHOOL WORKSHEET'!$C:$C,$A69))</f>
        <v>0</v>
      </c>
      <c r="J69" s="207">
        <f>IF($C69=0,0,SUMIFS('SCHOOL WORKSHEET'!$AC:$AC,'SCHOOL WORKSHEET'!$B:$B,TRUE,'SCHOOL WORKSHEET'!$C:$C,$A69)/SUMIFS('SCHOOL WORKSHEET'!$N:$N,'SCHOOL WORKSHEET'!$B:$B,TRUE,'SCHOOL WORKSHEET'!$C:$C,$A69))</f>
        <v>0</v>
      </c>
      <c r="K69" s="207">
        <f>IF($C69=0,0,SUMIFS('SCHOOL WORKSHEET'!$AH:$AH,'SCHOOL WORKSHEET'!$B:$B,TRUE,'SCHOOL WORKSHEET'!$C:$C,$A69)/SUMIFS('SCHOOL WORKSHEET'!$N:$N,'SCHOOL WORKSHEET'!$B:$B,TRUE,'SCHOOL WORKSHEET'!$C:$C,$A69))</f>
        <v>0</v>
      </c>
      <c r="L69" s="208">
        <f>IF($C69=0,0,SUMIFS('SCHOOL WORKSHEET'!$AJ:$AJ,'SCHOOL WORKSHEET'!$B:$B,TRUE,'SCHOOL WORKSHEET'!$C:$C,$A69)/SUMIFS('SCHOOL WORKSHEET'!$N:$N,'SCHOOL WORKSHEET'!$B:$B,TRUE,'SCHOOL WORKSHEET'!$C:$C,$A69))</f>
        <v>0</v>
      </c>
      <c r="M69" s="209">
        <f>SUMIFS('SCHOOL WORKSHEET'!$BO:$BO,'SCHOOL WORKSHEET'!$B:$B,TRUE,'SCHOOL WORKSHEET'!$C:$C,$A69)+SUMIFS('SCHOOL WORKSHEET'!$BS:$BS,'SCHOOL WORKSHEET'!$B:$B,TRUE,'SCHOOL WORKSHEET'!$C:$C,$A69)</f>
        <v>0</v>
      </c>
      <c r="N69" s="210">
        <f>SUMIFS('SCHOOL WORKSHEET'!$BP:$BP,'SCHOOL WORKSHEET'!$B:$B,TRUE,'SCHOOL WORKSHEET'!$C:$C,$A69)</f>
        <v>0</v>
      </c>
      <c r="O69" s="210">
        <f>SUMIFS('SCHOOL WORKSHEET'!$BQ:$BQ,'SCHOOL WORKSHEET'!$B:$B,TRUE,'SCHOOL WORKSHEET'!$C:$C,$A69)+SUMIFS('SCHOOL WORKSHEET'!$BT:$BT,'SCHOOL WORKSHEET'!$B:$B,TRUE,'SCHOOL WORKSHEET'!$C:$C,$A69)</f>
        <v>0</v>
      </c>
      <c r="P69" s="210">
        <f>SUMIFS('SCHOOL WORKSHEET'!$BR:$BR,'SCHOOL WORKSHEET'!$B:$B,TRUE,'SCHOOL WORKSHEET'!$C:$C,$A69)</f>
        <v>0</v>
      </c>
      <c r="Q69" s="210">
        <f>SUMIFS('SCHOOL WORKSHEET'!$BU:$BU,'SCHOOL WORKSHEET'!$B:$B,TRUE,'SCHOOL WORKSHEET'!$C:$C,$A69)+SUMIFS('SCHOOL WORKSHEET'!$BS:$BS,'SCHOOL WORKSHEET'!$B:$B,TRUE,'SCHOOL WORKSHEET'!$C:$C,$A69)</f>
        <v>0</v>
      </c>
      <c r="R69" s="167">
        <f t="shared" si="4"/>
        <v>0</v>
      </c>
      <c r="S69" s="211">
        <f>SUMIFS('SCHOOL WORKSHEET'!$BV:$BV,'SCHOOL WORKSHEET'!$B:$B,TRUE,'SCHOOL WORKSHEET'!$C:$C,$A69)</f>
        <v>0</v>
      </c>
      <c r="T69" s="212">
        <f>SUMIFS('SCHOOL WORKSHEET'!$BW:$BW,'SCHOOL WORKSHEET'!$B:$B,TRUE,'SCHOOL WORKSHEET'!$C:$C,$A69)</f>
        <v>0</v>
      </c>
      <c r="U69" s="213">
        <f t="shared" si="5"/>
        <v>0</v>
      </c>
      <c r="V69" s="214">
        <f t="shared" si="6"/>
        <v>0</v>
      </c>
    </row>
    <row r="70" spans="1:22" ht="22.5" customHeight="1" x14ac:dyDescent="0.2">
      <c r="A70" s="200">
        <v>67</v>
      </c>
      <c r="B70" s="201" t="s">
        <v>373</v>
      </c>
      <c r="C70" s="202">
        <f>COUNTIFS('SCHOOL WORKSHEET'!B:B,TRUE,'SCHOOL WORKSHEET'!C:C,A70)</f>
        <v>0</v>
      </c>
      <c r="D70" s="203">
        <f>SUMIFS('SCHOOL WORKSHEET'!$I:$I,'SCHOOL WORKSHEET'!$B:$B,TRUE,'SCHOOL WORKSHEET'!$C:$C,$A70)</f>
        <v>0</v>
      </c>
      <c r="E70" s="98">
        <f>IF(SUMIFS('SCHOOL WORKSHEET'!$F:$F,'SCHOOL WORKSHEET'!$B:$B,TRUE,'SCHOOL WORKSHEET'!$C:$C,$A70)=0,0,
IF(ROUND(SUMIFS('SCHOOL WORKSHEET'!$F:$F,'SCHOOL WORKSHEET'!$B:$B,TRUE,'SCHOOL WORKSHEET'!$C:$C,$A70)/SUMIFS('SCHOOL WORKSHEET'!$I:$I,'SCHOOL WORKSHEET'!$B:$B,TRUE,'SCHOOL WORKSHEET'!$C:$C,$A70),4)&gt;=0.4,
MIN(1,ROUND(SUMIFS('SCHOOL WORKSHEET'!$F:$F,'SCHOOL WORKSHEET'!$B:$B,TRUE,'SCHOOL WORKSHEET'!$C:$C,$A70)/SUMIFS('SCHOOL WORKSHEET'!$I:$I,'SCHOOL WORKSHEET'!$B:$B,TRUE,'SCHOOL WORKSHEET'!$C:$C,$A70)*'FEDERAL RATES (HIDDEN)'!$C$2,4)),
ROUND(SUMIFS('SCHOOL WORKSHEET'!$F:$F,'SCHOOL WORKSHEET'!$B:$B,TRUE,'SCHOOL WORKSHEET'!$C:$C,$A70)/SUMIFS('SCHOOL WORKSHEET'!$I:$I,'SCHOOL WORKSHEET'!$B:$B,TRUE,'SCHOOL WORKSHEET'!$C:$C,$A70),4)))</f>
        <v>0</v>
      </c>
      <c r="F70" s="204"/>
      <c r="G70" s="205">
        <f>IF(SUMIFS('SCHOOL WORKSHEET'!$H:$H,'SCHOOL WORKSHEET'!$B:$B,TRUE,'SCHOOL WORKSHEET'!$C:$C,$A70)=0,0,1-$E70)</f>
        <v>0</v>
      </c>
      <c r="H70" s="206">
        <f>IF($C70=0,0,SUMIFS('SCHOOL WORKSHEET'!$S:$S,'SCHOOL WORKSHEET'!$B:$B,TRUE,'SCHOOL WORKSHEET'!$C:$C,$A70)/SUMIFS('SCHOOL WORKSHEET'!$N:$N,'SCHOOL WORKSHEET'!$B:$B,TRUE,'SCHOOL WORKSHEET'!$C:$C,$A70))</f>
        <v>0</v>
      </c>
      <c r="I70" s="207">
        <f>IF($C70=0,0,SUMIFS('SCHOOL WORKSHEET'!$X:$X,'SCHOOL WORKSHEET'!$B:$B,TRUE,'SCHOOL WORKSHEET'!$C:$C,$A70)/SUMIFS('SCHOOL WORKSHEET'!$N:$N,'SCHOOL WORKSHEET'!$B:$B,TRUE,'SCHOOL WORKSHEET'!$C:$C,$A70))</f>
        <v>0</v>
      </c>
      <c r="J70" s="207">
        <f>IF($C70=0,0,SUMIFS('SCHOOL WORKSHEET'!$AC:$AC,'SCHOOL WORKSHEET'!$B:$B,TRUE,'SCHOOL WORKSHEET'!$C:$C,$A70)/SUMIFS('SCHOOL WORKSHEET'!$N:$N,'SCHOOL WORKSHEET'!$B:$B,TRUE,'SCHOOL WORKSHEET'!$C:$C,$A70))</f>
        <v>0</v>
      </c>
      <c r="K70" s="207">
        <f>IF($C70=0,0,SUMIFS('SCHOOL WORKSHEET'!$AH:$AH,'SCHOOL WORKSHEET'!$B:$B,TRUE,'SCHOOL WORKSHEET'!$C:$C,$A70)/SUMIFS('SCHOOL WORKSHEET'!$N:$N,'SCHOOL WORKSHEET'!$B:$B,TRUE,'SCHOOL WORKSHEET'!$C:$C,$A70))</f>
        <v>0</v>
      </c>
      <c r="L70" s="208">
        <f>IF($C70=0,0,SUMIFS('SCHOOL WORKSHEET'!$AJ:$AJ,'SCHOOL WORKSHEET'!$B:$B,TRUE,'SCHOOL WORKSHEET'!$C:$C,$A70)/SUMIFS('SCHOOL WORKSHEET'!$N:$N,'SCHOOL WORKSHEET'!$B:$B,TRUE,'SCHOOL WORKSHEET'!$C:$C,$A70))</f>
        <v>0</v>
      </c>
      <c r="M70" s="209">
        <f>SUMIFS('SCHOOL WORKSHEET'!$BO:$BO,'SCHOOL WORKSHEET'!$B:$B,TRUE,'SCHOOL WORKSHEET'!$C:$C,$A70)+SUMIFS('SCHOOL WORKSHEET'!$BS:$BS,'SCHOOL WORKSHEET'!$B:$B,TRUE,'SCHOOL WORKSHEET'!$C:$C,$A70)</f>
        <v>0</v>
      </c>
      <c r="N70" s="210">
        <f>SUMIFS('SCHOOL WORKSHEET'!$BP:$BP,'SCHOOL WORKSHEET'!$B:$B,TRUE,'SCHOOL WORKSHEET'!$C:$C,$A70)</f>
        <v>0</v>
      </c>
      <c r="O70" s="210">
        <f>SUMIFS('SCHOOL WORKSHEET'!$BQ:$BQ,'SCHOOL WORKSHEET'!$B:$B,TRUE,'SCHOOL WORKSHEET'!$C:$C,$A70)+SUMIFS('SCHOOL WORKSHEET'!$BT:$BT,'SCHOOL WORKSHEET'!$B:$B,TRUE,'SCHOOL WORKSHEET'!$C:$C,$A70)</f>
        <v>0</v>
      </c>
      <c r="P70" s="210">
        <f>SUMIFS('SCHOOL WORKSHEET'!$BR:$BR,'SCHOOL WORKSHEET'!$B:$B,TRUE,'SCHOOL WORKSHEET'!$C:$C,$A70)</f>
        <v>0</v>
      </c>
      <c r="Q70" s="210">
        <f>SUMIFS('SCHOOL WORKSHEET'!$BU:$BU,'SCHOOL WORKSHEET'!$B:$B,TRUE,'SCHOOL WORKSHEET'!$C:$C,$A70)+SUMIFS('SCHOOL WORKSHEET'!$BS:$BS,'SCHOOL WORKSHEET'!$B:$B,TRUE,'SCHOOL WORKSHEET'!$C:$C,$A70)</f>
        <v>0</v>
      </c>
      <c r="R70" s="167">
        <f t="shared" si="4"/>
        <v>0</v>
      </c>
      <c r="S70" s="211">
        <f>SUMIFS('SCHOOL WORKSHEET'!$BV:$BV,'SCHOOL WORKSHEET'!$B:$B,TRUE,'SCHOOL WORKSHEET'!$C:$C,$A70)</f>
        <v>0</v>
      </c>
      <c r="T70" s="212">
        <f>SUMIFS('SCHOOL WORKSHEET'!$BW:$BW,'SCHOOL WORKSHEET'!$B:$B,TRUE,'SCHOOL WORKSHEET'!$C:$C,$A70)</f>
        <v>0</v>
      </c>
      <c r="U70" s="213">
        <f t="shared" si="5"/>
        <v>0</v>
      </c>
      <c r="V70" s="214">
        <f t="shared" si="6"/>
        <v>0</v>
      </c>
    </row>
    <row r="71" spans="1:22" ht="22.5" customHeight="1" x14ac:dyDescent="0.2">
      <c r="A71" s="200">
        <v>68</v>
      </c>
      <c r="B71" s="201" t="s">
        <v>374</v>
      </c>
      <c r="C71" s="202">
        <f>COUNTIFS('SCHOOL WORKSHEET'!B:B,TRUE,'SCHOOL WORKSHEET'!C:C,A71)</f>
        <v>0</v>
      </c>
      <c r="D71" s="203">
        <f>SUMIFS('SCHOOL WORKSHEET'!$I:$I,'SCHOOL WORKSHEET'!$B:$B,TRUE,'SCHOOL WORKSHEET'!$C:$C,$A71)</f>
        <v>0</v>
      </c>
      <c r="E71" s="98">
        <f>IF(SUMIFS('SCHOOL WORKSHEET'!$F:$F,'SCHOOL WORKSHEET'!$B:$B,TRUE,'SCHOOL WORKSHEET'!$C:$C,$A71)=0,0,
IF(ROUND(SUMIFS('SCHOOL WORKSHEET'!$F:$F,'SCHOOL WORKSHEET'!$B:$B,TRUE,'SCHOOL WORKSHEET'!$C:$C,$A71)/SUMIFS('SCHOOL WORKSHEET'!$I:$I,'SCHOOL WORKSHEET'!$B:$B,TRUE,'SCHOOL WORKSHEET'!$C:$C,$A71),4)&gt;=0.4,
MIN(1,ROUND(SUMIFS('SCHOOL WORKSHEET'!$F:$F,'SCHOOL WORKSHEET'!$B:$B,TRUE,'SCHOOL WORKSHEET'!$C:$C,$A71)/SUMIFS('SCHOOL WORKSHEET'!$I:$I,'SCHOOL WORKSHEET'!$B:$B,TRUE,'SCHOOL WORKSHEET'!$C:$C,$A71)*'FEDERAL RATES (HIDDEN)'!$C$2,4)),
ROUND(SUMIFS('SCHOOL WORKSHEET'!$F:$F,'SCHOOL WORKSHEET'!$B:$B,TRUE,'SCHOOL WORKSHEET'!$C:$C,$A71)/SUMIFS('SCHOOL WORKSHEET'!$I:$I,'SCHOOL WORKSHEET'!$B:$B,TRUE,'SCHOOL WORKSHEET'!$C:$C,$A71),4)))</f>
        <v>0</v>
      </c>
      <c r="F71" s="204"/>
      <c r="G71" s="205">
        <f>IF(SUMIFS('SCHOOL WORKSHEET'!$H:$H,'SCHOOL WORKSHEET'!$B:$B,TRUE,'SCHOOL WORKSHEET'!$C:$C,$A71)=0,0,1-$E71)</f>
        <v>0</v>
      </c>
      <c r="H71" s="206">
        <f>IF($C71=0,0,SUMIFS('SCHOOL WORKSHEET'!$S:$S,'SCHOOL WORKSHEET'!$B:$B,TRUE,'SCHOOL WORKSHEET'!$C:$C,$A71)/SUMIFS('SCHOOL WORKSHEET'!$N:$N,'SCHOOL WORKSHEET'!$B:$B,TRUE,'SCHOOL WORKSHEET'!$C:$C,$A71))</f>
        <v>0</v>
      </c>
      <c r="I71" s="207">
        <f>IF($C71=0,0,SUMIFS('SCHOOL WORKSHEET'!$X:$X,'SCHOOL WORKSHEET'!$B:$B,TRUE,'SCHOOL WORKSHEET'!$C:$C,$A71)/SUMIFS('SCHOOL WORKSHEET'!$N:$N,'SCHOOL WORKSHEET'!$B:$B,TRUE,'SCHOOL WORKSHEET'!$C:$C,$A71))</f>
        <v>0</v>
      </c>
      <c r="J71" s="207">
        <f>IF($C71=0,0,SUMIFS('SCHOOL WORKSHEET'!$AC:$AC,'SCHOOL WORKSHEET'!$B:$B,TRUE,'SCHOOL WORKSHEET'!$C:$C,$A71)/SUMIFS('SCHOOL WORKSHEET'!$N:$N,'SCHOOL WORKSHEET'!$B:$B,TRUE,'SCHOOL WORKSHEET'!$C:$C,$A71))</f>
        <v>0</v>
      </c>
      <c r="K71" s="207">
        <f>IF($C71=0,0,SUMIFS('SCHOOL WORKSHEET'!$AH:$AH,'SCHOOL WORKSHEET'!$B:$B,TRUE,'SCHOOL WORKSHEET'!$C:$C,$A71)/SUMIFS('SCHOOL WORKSHEET'!$N:$N,'SCHOOL WORKSHEET'!$B:$B,TRUE,'SCHOOL WORKSHEET'!$C:$C,$A71))</f>
        <v>0</v>
      </c>
      <c r="L71" s="208">
        <f>IF($C71=0,0,SUMIFS('SCHOOL WORKSHEET'!$AJ:$AJ,'SCHOOL WORKSHEET'!$B:$B,TRUE,'SCHOOL WORKSHEET'!$C:$C,$A71)/SUMIFS('SCHOOL WORKSHEET'!$N:$N,'SCHOOL WORKSHEET'!$B:$B,TRUE,'SCHOOL WORKSHEET'!$C:$C,$A71))</f>
        <v>0</v>
      </c>
      <c r="M71" s="209">
        <f>SUMIFS('SCHOOL WORKSHEET'!$BO:$BO,'SCHOOL WORKSHEET'!$B:$B,TRUE,'SCHOOL WORKSHEET'!$C:$C,$A71)+SUMIFS('SCHOOL WORKSHEET'!$BS:$BS,'SCHOOL WORKSHEET'!$B:$B,TRUE,'SCHOOL WORKSHEET'!$C:$C,$A71)</f>
        <v>0</v>
      </c>
      <c r="N71" s="210">
        <f>SUMIFS('SCHOOL WORKSHEET'!$BP:$BP,'SCHOOL WORKSHEET'!$B:$B,TRUE,'SCHOOL WORKSHEET'!$C:$C,$A71)</f>
        <v>0</v>
      </c>
      <c r="O71" s="210">
        <f>SUMIFS('SCHOOL WORKSHEET'!$BQ:$BQ,'SCHOOL WORKSHEET'!$B:$B,TRUE,'SCHOOL WORKSHEET'!$C:$C,$A71)+SUMIFS('SCHOOL WORKSHEET'!$BT:$BT,'SCHOOL WORKSHEET'!$B:$B,TRUE,'SCHOOL WORKSHEET'!$C:$C,$A71)</f>
        <v>0</v>
      </c>
      <c r="P71" s="210">
        <f>SUMIFS('SCHOOL WORKSHEET'!$BR:$BR,'SCHOOL WORKSHEET'!$B:$B,TRUE,'SCHOOL WORKSHEET'!$C:$C,$A71)</f>
        <v>0</v>
      </c>
      <c r="Q71" s="210">
        <f>SUMIFS('SCHOOL WORKSHEET'!$BU:$BU,'SCHOOL WORKSHEET'!$B:$B,TRUE,'SCHOOL WORKSHEET'!$C:$C,$A71)+SUMIFS('SCHOOL WORKSHEET'!$BS:$BS,'SCHOOL WORKSHEET'!$B:$B,TRUE,'SCHOOL WORKSHEET'!$C:$C,$A71)</f>
        <v>0</v>
      </c>
      <c r="R71" s="167">
        <f t="shared" si="4"/>
        <v>0</v>
      </c>
      <c r="S71" s="211">
        <f>SUMIFS('SCHOOL WORKSHEET'!$BV:$BV,'SCHOOL WORKSHEET'!$B:$B,TRUE,'SCHOOL WORKSHEET'!$C:$C,$A71)</f>
        <v>0</v>
      </c>
      <c r="T71" s="212">
        <f>SUMIFS('SCHOOL WORKSHEET'!$BW:$BW,'SCHOOL WORKSHEET'!$B:$B,TRUE,'SCHOOL WORKSHEET'!$C:$C,$A71)</f>
        <v>0</v>
      </c>
      <c r="U71" s="213">
        <f t="shared" si="5"/>
        <v>0</v>
      </c>
      <c r="V71" s="214">
        <f t="shared" si="6"/>
        <v>0</v>
      </c>
    </row>
    <row r="72" spans="1:22" ht="22.5" customHeight="1" x14ac:dyDescent="0.2">
      <c r="A72" s="200">
        <v>69</v>
      </c>
      <c r="B72" s="201" t="s">
        <v>375</v>
      </c>
      <c r="C72" s="202">
        <f>COUNTIFS('SCHOOL WORKSHEET'!B:B,TRUE,'SCHOOL WORKSHEET'!C:C,A72)</f>
        <v>0</v>
      </c>
      <c r="D72" s="203">
        <f>SUMIFS('SCHOOL WORKSHEET'!$I:$I,'SCHOOL WORKSHEET'!$B:$B,TRUE,'SCHOOL WORKSHEET'!$C:$C,$A72)</f>
        <v>0</v>
      </c>
      <c r="E72" s="98">
        <f>IF(SUMIFS('SCHOOL WORKSHEET'!$F:$F,'SCHOOL WORKSHEET'!$B:$B,TRUE,'SCHOOL WORKSHEET'!$C:$C,$A72)=0,0,
IF(ROUND(SUMIFS('SCHOOL WORKSHEET'!$F:$F,'SCHOOL WORKSHEET'!$B:$B,TRUE,'SCHOOL WORKSHEET'!$C:$C,$A72)/SUMIFS('SCHOOL WORKSHEET'!$I:$I,'SCHOOL WORKSHEET'!$B:$B,TRUE,'SCHOOL WORKSHEET'!$C:$C,$A72),4)&gt;=0.4,
MIN(1,ROUND(SUMIFS('SCHOOL WORKSHEET'!$F:$F,'SCHOOL WORKSHEET'!$B:$B,TRUE,'SCHOOL WORKSHEET'!$C:$C,$A72)/SUMIFS('SCHOOL WORKSHEET'!$I:$I,'SCHOOL WORKSHEET'!$B:$B,TRUE,'SCHOOL WORKSHEET'!$C:$C,$A72)*'FEDERAL RATES (HIDDEN)'!$C$2,4)),
ROUND(SUMIFS('SCHOOL WORKSHEET'!$F:$F,'SCHOOL WORKSHEET'!$B:$B,TRUE,'SCHOOL WORKSHEET'!$C:$C,$A72)/SUMIFS('SCHOOL WORKSHEET'!$I:$I,'SCHOOL WORKSHEET'!$B:$B,TRUE,'SCHOOL WORKSHEET'!$C:$C,$A72),4)))</f>
        <v>0</v>
      </c>
      <c r="F72" s="204"/>
      <c r="G72" s="205">
        <f>IF(SUMIFS('SCHOOL WORKSHEET'!$H:$H,'SCHOOL WORKSHEET'!$B:$B,TRUE,'SCHOOL WORKSHEET'!$C:$C,$A72)=0,0,1-$E72)</f>
        <v>0</v>
      </c>
      <c r="H72" s="206">
        <f>IF($C72=0,0,SUMIFS('SCHOOL WORKSHEET'!$S:$S,'SCHOOL WORKSHEET'!$B:$B,TRUE,'SCHOOL WORKSHEET'!$C:$C,$A72)/SUMIFS('SCHOOL WORKSHEET'!$N:$N,'SCHOOL WORKSHEET'!$B:$B,TRUE,'SCHOOL WORKSHEET'!$C:$C,$A72))</f>
        <v>0</v>
      </c>
      <c r="I72" s="207">
        <f>IF($C72=0,0,SUMIFS('SCHOOL WORKSHEET'!$X:$X,'SCHOOL WORKSHEET'!$B:$B,TRUE,'SCHOOL WORKSHEET'!$C:$C,$A72)/SUMIFS('SCHOOL WORKSHEET'!$N:$N,'SCHOOL WORKSHEET'!$B:$B,TRUE,'SCHOOL WORKSHEET'!$C:$C,$A72))</f>
        <v>0</v>
      </c>
      <c r="J72" s="207">
        <f>IF($C72=0,0,SUMIFS('SCHOOL WORKSHEET'!$AC:$AC,'SCHOOL WORKSHEET'!$B:$B,TRUE,'SCHOOL WORKSHEET'!$C:$C,$A72)/SUMIFS('SCHOOL WORKSHEET'!$N:$N,'SCHOOL WORKSHEET'!$B:$B,TRUE,'SCHOOL WORKSHEET'!$C:$C,$A72))</f>
        <v>0</v>
      </c>
      <c r="K72" s="207">
        <f>IF($C72=0,0,SUMIFS('SCHOOL WORKSHEET'!$AH:$AH,'SCHOOL WORKSHEET'!$B:$B,TRUE,'SCHOOL WORKSHEET'!$C:$C,$A72)/SUMIFS('SCHOOL WORKSHEET'!$N:$N,'SCHOOL WORKSHEET'!$B:$B,TRUE,'SCHOOL WORKSHEET'!$C:$C,$A72))</f>
        <v>0</v>
      </c>
      <c r="L72" s="208">
        <f>IF($C72=0,0,SUMIFS('SCHOOL WORKSHEET'!$AJ:$AJ,'SCHOOL WORKSHEET'!$B:$B,TRUE,'SCHOOL WORKSHEET'!$C:$C,$A72)/SUMIFS('SCHOOL WORKSHEET'!$N:$N,'SCHOOL WORKSHEET'!$B:$B,TRUE,'SCHOOL WORKSHEET'!$C:$C,$A72))</f>
        <v>0</v>
      </c>
      <c r="M72" s="209">
        <f>SUMIFS('SCHOOL WORKSHEET'!$BO:$BO,'SCHOOL WORKSHEET'!$B:$B,TRUE,'SCHOOL WORKSHEET'!$C:$C,$A72)+SUMIFS('SCHOOL WORKSHEET'!$BS:$BS,'SCHOOL WORKSHEET'!$B:$B,TRUE,'SCHOOL WORKSHEET'!$C:$C,$A72)</f>
        <v>0</v>
      </c>
      <c r="N72" s="210">
        <f>SUMIFS('SCHOOL WORKSHEET'!$BP:$BP,'SCHOOL WORKSHEET'!$B:$B,TRUE,'SCHOOL WORKSHEET'!$C:$C,$A72)</f>
        <v>0</v>
      </c>
      <c r="O72" s="210">
        <f>SUMIFS('SCHOOL WORKSHEET'!$BQ:$BQ,'SCHOOL WORKSHEET'!$B:$B,TRUE,'SCHOOL WORKSHEET'!$C:$C,$A72)+SUMIFS('SCHOOL WORKSHEET'!$BT:$BT,'SCHOOL WORKSHEET'!$B:$B,TRUE,'SCHOOL WORKSHEET'!$C:$C,$A72)</f>
        <v>0</v>
      </c>
      <c r="P72" s="210">
        <f>SUMIFS('SCHOOL WORKSHEET'!$BR:$BR,'SCHOOL WORKSHEET'!$B:$B,TRUE,'SCHOOL WORKSHEET'!$C:$C,$A72)</f>
        <v>0</v>
      </c>
      <c r="Q72" s="210">
        <f>SUMIFS('SCHOOL WORKSHEET'!$BU:$BU,'SCHOOL WORKSHEET'!$B:$B,TRUE,'SCHOOL WORKSHEET'!$C:$C,$A72)+SUMIFS('SCHOOL WORKSHEET'!$BS:$BS,'SCHOOL WORKSHEET'!$B:$B,TRUE,'SCHOOL WORKSHEET'!$C:$C,$A72)</f>
        <v>0</v>
      </c>
      <c r="R72" s="167">
        <f t="shared" si="4"/>
        <v>0</v>
      </c>
      <c r="S72" s="211">
        <f>SUMIFS('SCHOOL WORKSHEET'!$BV:$BV,'SCHOOL WORKSHEET'!$B:$B,TRUE,'SCHOOL WORKSHEET'!$C:$C,$A72)</f>
        <v>0</v>
      </c>
      <c r="T72" s="212">
        <f>SUMIFS('SCHOOL WORKSHEET'!$BW:$BW,'SCHOOL WORKSHEET'!$B:$B,TRUE,'SCHOOL WORKSHEET'!$C:$C,$A72)</f>
        <v>0</v>
      </c>
      <c r="U72" s="213">
        <f t="shared" si="5"/>
        <v>0</v>
      </c>
      <c r="V72" s="214">
        <f t="shared" si="6"/>
        <v>0</v>
      </c>
    </row>
    <row r="73" spans="1:22" ht="22.5" customHeight="1" x14ac:dyDescent="0.2">
      <c r="A73" s="200">
        <v>70</v>
      </c>
      <c r="B73" s="201" t="s">
        <v>376</v>
      </c>
      <c r="C73" s="202">
        <f>COUNTIFS('SCHOOL WORKSHEET'!B:B,TRUE,'SCHOOL WORKSHEET'!C:C,A73)</f>
        <v>0</v>
      </c>
      <c r="D73" s="203">
        <f>SUMIFS('SCHOOL WORKSHEET'!$I:$I,'SCHOOL WORKSHEET'!$B:$B,TRUE,'SCHOOL WORKSHEET'!$C:$C,$A73)</f>
        <v>0</v>
      </c>
      <c r="E73" s="98">
        <f>IF(SUMIFS('SCHOOL WORKSHEET'!$F:$F,'SCHOOL WORKSHEET'!$B:$B,TRUE,'SCHOOL WORKSHEET'!$C:$C,$A73)=0,0,
IF(ROUND(SUMIFS('SCHOOL WORKSHEET'!$F:$F,'SCHOOL WORKSHEET'!$B:$B,TRUE,'SCHOOL WORKSHEET'!$C:$C,$A73)/SUMIFS('SCHOOL WORKSHEET'!$I:$I,'SCHOOL WORKSHEET'!$B:$B,TRUE,'SCHOOL WORKSHEET'!$C:$C,$A73),4)&gt;=0.4,
MIN(1,ROUND(SUMIFS('SCHOOL WORKSHEET'!$F:$F,'SCHOOL WORKSHEET'!$B:$B,TRUE,'SCHOOL WORKSHEET'!$C:$C,$A73)/SUMIFS('SCHOOL WORKSHEET'!$I:$I,'SCHOOL WORKSHEET'!$B:$B,TRUE,'SCHOOL WORKSHEET'!$C:$C,$A73)*'FEDERAL RATES (HIDDEN)'!$C$2,4)),
ROUND(SUMIFS('SCHOOL WORKSHEET'!$F:$F,'SCHOOL WORKSHEET'!$B:$B,TRUE,'SCHOOL WORKSHEET'!$C:$C,$A73)/SUMIFS('SCHOOL WORKSHEET'!$I:$I,'SCHOOL WORKSHEET'!$B:$B,TRUE,'SCHOOL WORKSHEET'!$C:$C,$A73),4)))</f>
        <v>0</v>
      </c>
      <c r="F73" s="204"/>
      <c r="G73" s="205">
        <f>IF(SUMIFS('SCHOOL WORKSHEET'!$H:$H,'SCHOOL WORKSHEET'!$B:$B,TRUE,'SCHOOL WORKSHEET'!$C:$C,$A73)=0,0,1-$E73)</f>
        <v>0</v>
      </c>
      <c r="H73" s="206">
        <f>IF($C73=0,0,SUMIFS('SCHOOL WORKSHEET'!$S:$S,'SCHOOL WORKSHEET'!$B:$B,TRUE,'SCHOOL WORKSHEET'!$C:$C,$A73)/SUMIFS('SCHOOL WORKSHEET'!$N:$N,'SCHOOL WORKSHEET'!$B:$B,TRUE,'SCHOOL WORKSHEET'!$C:$C,$A73))</f>
        <v>0</v>
      </c>
      <c r="I73" s="207">
        <f>IF($C73=0,0,SUMIFS('SCHOOL WORKSHEET'!$X:$X,'SCHOOL WORKSHEET'!$B:$B,TRUE,'SCHOOL WORKSHEET'!$C:$C,$A73)/SUMIFS('SCHOOL WORKSHEET'!$N:$N,'SCHOOL WORKSHEET'!$B:$B,TRUE,'SCHOOL WORKSHEET'!$C:$C,$A73))</f>
        <v>0</v>
      </c>
      <c r="J73" s="207">
        <f>IF($C73=0,0,SUMIFS('SCHOOL WORKSHEET'!$AC:$AC,'SCHOOL WORKSHEET'!$B:$B,TRUE,'SCHOOL WORKSHEET'!$C:$C,$A73)/SUMIFS('SCHOOL WORKSHEET'!$N:$N,'SCHOOL WORKSHEET'!$B:$B,TRUE,'SCHOOL WORKSHEET'!$C:$C,$A73))</f>
        <v>0</v>
      </c>
      <c r="K73" s="207">
        <f>IF($C73=0,0,SUMIFS('SCHOOL WORKSHEET'!$AH:$AH,'SCHOOL WORKSHEET'!$B:$B,TRUE,'SCHOOL WORKSHEET'!$C:$C,$A73)/SUMIFS('SCHOOL WORKSHEET'!$N:$N,'SCHOOL WORKSHEET'!$B:$B,TRUE,'SCHOOL WORKSHEET'!$C:$C,$A73))</f>
        <v>0</v>
      </c>
      <c r="L73" s="208">
        <f>IF($C73=0,0,SUMIFS('SCHOOL WORKSHEET'!$AJ:$AJ,'SCHOOL WORKSHEET'!$B:$B,TRUE,'SCHOOL WORKSHEET'!$C:$C,$A73)/SUMIFS('SCHOOL WORKSHEET'!$N:$N,'SCHOOL WORKSHEET'!$B:$B,TRUE,'SCHOOL WORKSHEET'!$C:$C,$A73))</f>
        <v>0</v>
      </c>
      <c r="M73" s="209">
        <f>SUMIFS('SCHOOL WORKSHEET'!$BO:$BO,'SCHOOL WORKSHEET'!$B:$B,TRUE,'SCHOOL WORKSHEET'!$C:$C,$A73)+SUMIFS('SCHOOL WORKSHEET'!$BS:$BS,'SCHOOL WORKSHEET'!$B:$B,TRUE,'SCHOOL WORKSHEET'!$C:$C,$A73)</f>
        <v>0</v>
      </c>
      <c r="N73" s="210">
        <f>SUMIFS('SCHOOL WORKSHEET'!$BP:$BP,'SCHOOL WORKSHEET'!$B:$B,TRUE,'SCHOOL WORKSHEET'!$C:$C,$A73)</f>
        <v>0</v>
      </c>
      <c r="O73" s="210">
        <f>SUMIFS('SCHOOL WORKSHEET'!$BQ:$BQ,'SCHOOL WORKSHEET'!$B:$B,TRUE,'SCHOOL WORKSHEET'!$C:$C,$A73)+SUMIFS('SCHOOL WORKSHEET'!$BT:$BT,'SCHOOL WORKSHEET'!$B:$B,TRUE,'SCHOOL WORKSHEET'!$C:$C,$A73)</f>
        <v>0</v>
      </c>
      <c r="P73" s="210">
        <f>SUMIFS('SCHOOL WORKSHEET'!$BR:$BR,'SCHOOL WORKSHEET'!$B:$B,TRUE,'SCHOOL WORKSHEET'!$C:$C,$A73)</f>
        <v>0</v>
      </c>
      <c r="Q73" s="210">
        <f>SUMIFS('SCHOOL WORKSHEET'!$BU:$BU,'SCHOOL WORKSHEET'!$B:$B,TRUE,'SCHOOL WORKSHEET'!$C:$C,$A73)+SUMIFS('SCHOOL WORKSHEET'!$BS:$BS,'SCHOOL WORKSHEET'!$B:$B,TRUE,'SCHOOL WORKSHEET'!$C:$C,$A73)</f>
        <v>0</v>
      </c>
      <c r="R73" s="167">
        <f t="shared" ref="R73:R136" si="7">SUM(M73:Q73)</f>
        <v>0</v>
      </c>
      <c r="S73" s="211">
        <f>SUMIFS('SCHOOL WORKSHEET'!$BV:$BV,'SCHOOL WORKSHEET'!$B:$B,TRUE,'SCHOOL WORKSHEET'!$C:$C,$A73)</f>
        <v>0</v>
      </c>
      <c r="T73" s="212">
        <f>SUMIFS('SCHOOL WORKSHEET'!$BW:$BW,'SCHOOL WORKSHEET'!$B:$B,TRUE,'SCHOOL WORKSHEET'!$C:$C,$A73)</f>
        <v>0</v>
      </c>
      <c r="U73" s="213">
        <f t="shared" ref="U73:U136" si="8">SUM(S73:T73)</f>
        <v>0</v>
      </c>
      <c r="V73" s="214">
        <f t="shared" ref="V73:V136" si="9">R73-U73</f>
        <v>0</v>
      </c>
    </row>
    <row r="74" spans="1:22" ht="22.5" customHeight="1" x14ac:dyDescent="0.2">
      <c r="A74" s="200">
        <v>71</v>
      </c>
      <c r="B74" s="201" t="s">
        <v>377</v>
      </c>
      <c r="C74" s="202">
        <f>COUNTIFS('SCHOOL WORKSHEET'!B:B,TRUE,'SCHOOL WORKSHEET'!C:C,A74)</f>
        <v>0</v>
      </c>
      <c r="D74" s="203">
        <f>SUMIFS('SCHOOL WORKSHEET'!$I:$I,'SCHOOL WORKSHEET'!$B:$B,TRUE,'SCHOOL WORKSHEET'!$C:$C,$A74)</f>
        <v>0</v>
      </c>
      <c r="E74" s="98">
        <f>IF(SUMIFS('SCHOOL WORKSHEET'!$F:$F,'SCHOOL WORKSHEET'!$B:$B,TRUE,'SCHOOL WORKSHEET'!$C:$C,$A74)=0,0,
IF(ROUND(SUMIFS('SCHOOL WORKSHEET'!$F:$F,'SCHOOL WORKSHEET'!$B:$B,TRUE,'SCHOOL WORKSHEET'!$C:$C,$A74)/SUMIFS('SCHOOL WORKSHEET'!$I:$I,'SCHOOL WORKSHEET'!$B:$B,TRUE,'SCHOOL WORKSHEET'!$C:$C,$A74),4)&gt;=0.4,
MIN(1,ROUND(SUMIFS('SCHOOL WORKSHEET'!$F:$F,'SCHOOL WORKSHEET'!$B:$B,TRUE,'SCHOOL WORKSHEET'!$C:$C,$A74)/SUMIFS('SCHOOL WORKSHEET'!$I:$I,'SCHOOL WORKSHEET'!$B:$B,TRUE,'SCHOOL WORKSHEET'!$C:$C,$A74)*'FEDERAL RATES (HIDDEN)'!$C$2,4)),
ROUND(SUMIFS('SCHOOL WORKSHEET'!$F:$F,'SCHOOL WORKSHEET'!$B:$B,TRUE,'SCHOOL WORKSHEET'!$C:$C,$A74)/SUMIFS('SCHOOL WORKSHEET'!$I:$I,'SCHOOL WORKSHEET'!$B:$B,TRUE,'SCHOOL WORKSHEET'!$C:$C,$A74),4)))</f>
        <v>0</v>
      </c>
      <c r="F74" s="204"/>
      <c r="G74" s="205">
        <f>IF(SUMIFS('SCHOOL WORKSHEET'!$H:$H,'SCHOOL WORKSHEET'!$B:$B,TRUE,'SCHOOL WORKSHEET'!$C:$C,$A74)=0,0,1-$E74)</f>
        <v>0</v>
      </c>
      <c r="H74" s="206">
        <f>IF($C74=0,0,SUMIFS('SCHOOL WORKSHEET'!$S:$S,'SCHOOL WORKSHEET'!$B:$B,TRUE,'SCHOOL WORKSHEET'!$C:$C,$A74)/SUMIFS('SCHOOL WORKSHEET'!$N:$N,'SCHOOL WORKSHEET'!$B:$B,TRUE,'SCHOOL WORKSHEET'!$C:$C,$A74))</f>
        <v>0</v>
      </c>
      <c r="I74" s="207">
        <f>IF($C74=0,0,SUMIFS('SCHOOL WORKSHEET'!$X:$X,'SCHOOL WORKSHEET'!$B:$B,TRUE,'SCHOOL WORKSHEET'!$C:$C,$A74)/SUMIFS('SCHOOL WORKSHEET'!$N:$N,'SCHOOL WORKSHEET'!$B:$B,TRUE,'SCHOOL WORKSHEET'!$C:$C,$A74))</f>
        <v>0</v>
      </c>
      <c r="J74" s="207">
        <f>IF($C74=0,0,SUMIFS('SCHOOL WORKSHEET'!$AC:$AC,'SCHOOL WORKSHEET'!$B:$B,TRUE,'SCHOOL WORKSHEET'!$C:$C,$A74)/SUMIFS('SCHOOL WORKSHEET'!$N:$N,'SCHOOL WORKSHEET'!$B:$B,TRUE,'SCHOOL WORKSHEET'!$C:$C,$A74))</f>
        <v>0</v>
      </c>
      <c r="K74" s="207">
        <f>IF($C74=0,0,SUMIFS('SCHOOL WORKSHEET'!$AH:$AH,'SCHOOL WORKSHEET'!$B:$B,TRUE,'SCHOOL WORKSHEET'!$C:$C,$A74)/SUMIFS('SCHOOL WORKSHEET'!$N:$N,'SCHOOL WORKSHEET'!$B:$B,TRUE,'SCHOOL WORKSHEET'!$C:$C,$A74))</f>
        <v>0</v>
      </c>
      <c r="L74" s="208">
        <f>IF($C74=0,0,SUMIFS('SCHOOL WORKSHEET'!$AJ:$AJ,'SCHOOL WORKSHEET'!$B:$B,TRUE,'SCHOOL WORKSHEET'!$C:$C,$A74)/SUMIFS('SCHOOL WORKSHEET'!$N:$N,'SCHOOL WORKSHEET'!$B:$B,TRUE,'SCHOOL WORKSHEET'!$C:$C,$A74))</f>
        <v>0</v>
      </c>
      <c r="M74" s="209">
        <f>SUMIFS('SCHOOL WORKSHEET'!$BO:$BO,'SCHOOL WORKSHEET'!$B:$B,TRUE,'SCHOOL WORKSHEET'!$C:$C,$A74)+SUMIFS('SCHOOL WORKSHEET'!$BS:$BS,'SCHOOL WORKSHEET'!$B:$B,TRUE,'SCHOOL WORKSHEET'!$C:$C,$A74)</f>
        <v>0</v>
      </c>
      <c r="N74" s="210">
        <f>SUMIFS('SCHOOL WORKSHEET'!$BP:$BP,'SCHOOL WORKSHEET'!$B:$B,TRUE,'SCHOOL WORKSHEET'!$C:$C,$A74)</f>
        <v>0</v>
      </c>
      <c r="O74" s="210">
        <f>SUMIFS('SCHOOL WORKSHEET'!$BQ:$BQ,'SCHOOL WORKSHEET'!$B:$B,TRUE,'SCHOOL WORKSHEET'!$C:$C,$A74)+SUMIFS('SCHOOL WORKSHEET'!$BT:$BT,'SCHOOL WORKSHEET'!$B:$B,TRUE,'SCHOOL WORKSHEET'!$C:$C,$A74)</f>
        <v>0</v>
      </c>
      <c r="P74" s="210">
        <f>SUMIFS('SCHOOL WORKSHEET'!$BR:$BR,'SCHOOL WORKSHEET'!$B:$B,TRUE,'SCHOOL WORKSHEET'!$C:$C,$A74)</f>
        <v>0</v>
      </c>
      <c r="Q74" s="210">
        <f>SUMIFS('SCHOOL WORKSHEET'!$BU:$BU,'SCHOOL WORKSHEET'!$B:$B,TRUE,'SCHOOL WORKSHEET'!$C:$C,$A74)+SUMIFS('SCHOOL WORKSHEET'!$BS:$BS,'SCHOOL WORKSHEET'!$B:$B,TRUE,'SCHOOL WORKSHEET'!$C:$C,$A74)</f>
        <v>0</v>
      </c>
      <c r="R74" s="167">
        <f t="shared" si="7"/>
        <v>0</v>
      </c>
      <c r="S74" s="211">
        <f>SUMIFS('SCHOOL WORKSHEET'!$BV:$BV,'SCHOOL WORKSHEET'!$B:$B,TRUE,'SCHOOL WORKSHEET'!$C:$C,$A74)</f>
        <v>0</v>
      </c>
      <c r="T74" s="212">
        <f>SUMIFS('SCHOOL WORKSHEET'!$BW:$BW,'SCHOOL WORKSHEET'!$B:$B,TRUE,'SCHOOL WORKSHEET'!$C:$C,$A74)</f>
        <v>0</v>
      </c>
      <c r="U74" s="213">
        <f t="shared" si="8"/>
        <v>0</v>
      </c>
      <c r="V74" s="214">
        <f t="shared" si="9"/>
        <v>0</v>
      </c>
    </row>
    <row r="75" spans="1:22" ht="22.5" customHeight="1" x14ac:dyDescent="0.2">
      <c r="A75" s="200">
        <v>72</v>
      </c>
      <c r="B75" s="201" t="s">
        <v>378</v>
      </c>
      <c r="C75" s="202">
        <f>COUNTIFS('SCHOOL WORKSHEET'!B:B,TRUE,'SCHOOL WORKSHEET'!C:C,A75)</f>
        <v>0</v>
      </c>
      <c r="D75" s="203">
        <f>SUMIFS('SCHOOL WORKSHEET'!$I:$I,'SCHOOL WORKSHEET'!$B:$B,TRUE,'SCHOOL WORKSHEET'!$C:$C,$A75)</f>
        <v>0</v>
      </c>
      <c r="E75" s="98">
        <f>IF(SUMIFS('SCHOOL WORKSHEET'!$F:$F,'SCHOOL WORKSHEET'!$B:$B,TRUE,'SCHOOL WORKSHEET'!$C:$C,$A75)=0,0,
IF(ROUND(SUMIFS('SCHOOL WORKSHEET'!$F:$F,'SCHOOL WORKSHEET'!$B:$B,TRUE,'SCHOOL WORKSHEET'!$C:$C,$A75)/SUMIFS('SCHOOL WORKSHEET'!$I:$I,'SCHOOL WORKSHEET'!$B:$B,TRUE,'SCHOOL WORKSHEET'!$C:$C,$A75),4)&gt;=0.4,
MIN(1,ROUND(SUMIFS('SCHOOL WORKSHEET'!$F:$F,'SCHOOL WORKSHEET'!$B:$B,TRUE,'SCHOOL WORKSHEET'!$C:$C,$A75)/SUMIFS('SCHOOL WORKSHEET'!$I:$I,'SCHOOL WORKSHEET'!$B:$B,TRUE,'SCHOOL WORKSHEET'!$C:$C,$A75)*'FEDERAL RATES (HIDDEN)'!$C$2,4)),
ROUND(SUMIFS('SCHOOL WORKSHEET'!$F:$F,'SCHOOL WORKSHEET'!$B:$B,TRUE,'SCHOOL WORKSHEET'!$C:$C,$A75)/SUMIFS('SCHOOL WORKSHEET'!$I:$I,'SCHOOL WORKSHEET'!$B:$B,TRUE,'SCHOOL WORKSHEET'!$C:$C,$A75),4)))</f>
        <v>0</v>
      </c>
      <c r="F75" s="204"/>
      <c r="G75" s="205">
        <f>IF(SUMIFS('SCHOOL WORKSHEET'!$H:$H,'SCHOOL WORKSHEET'!$B:$B,TRUE,'SCHOOL WORKSHEET'!$C:$C,$A75)=0,0,1-$E75)</f>
        <v>0</v>
      </c>
      <c r="H75" s="206">
        <f>IF($C75=0,0,SUMIFS('SCHOOL WORKSHEET'!$S:$S,'SCHOOL WORKSHEET'!$B:$B,TRUE,'SCHOOL WORKSHEET'!$C:$C,$A75)/SUMIFS('SCHOOL WORKSHEET'!$N:$N,'SCHOOL WORKSHEET'!$B:$B,TRUE,'SCHOOL WORKSHEET'!$C:$C,$A75))</f>
        <v>0</v>
      </c>
      <c r="I75" s="207">
        <f>IF($C75=0,0,SUMIFS('SCHOOL WORKSHEET'!$X:$X,'SCHOOL WORKSHEET'!$B:$B,TRUE,'SCHOOL WORKSHEET'!$C:$C,$A75)/SUMIFS('SCHOOL WORKSHEET'!$N:$N,'SCHOOL WORKSHEET'!$B:$B,TRUE,'SCHOOL WORKSHEET'!$C:$C,$A75))</f>
        <v>0</v>
      </c>
      <c r="J75" s="207">
        <f>IF($C75=0,0,SUMIFS('SCHOOL WORKSHEET'!$AC:$AC,'SCHOOL WORKSHEET'!$B:$B,TRUE,'SCHOOL WORKSHEET'!$C:$C,$A75)/SUMIFS('SCHOOL WORKSHEET'!$N:$N,'SCHOOL WORKSHEET'!$B:$B,TRUE,'SCHOOL WORKSHEET'!$C:$C,$A75))</f>
        <v>0</v>
      </c>
      <c r="K75" s="207">
        <f>IF($C75=0,0,SUMIFS('SCHOOL WORKSHEET'!$AH:$AH,'SCHOOL WORKSHEET'!$B:$B,TRUE,'SCHOOL WORKSHEET'!$C:$C,$A75)/SUMIFS('SCHOOL WORKSHEET'!$N:$N,'SCHOOL WORKSHEET'!$B:$B,TRUE,'SCHOOL WORKSHEET'!$C:$C,$A75))</f>
        <v>0</v>
      </c>
      <c r="L75" s="208">
        <f>IF($C75=0,0,SUMIFS('SCHOOL WORKSHEET'!$AJ:$AJ,'SCHOOL WORKSHEET'!$B:$B,TRUE,'SCHOOL WORKSHEET'!$C:$C,$A75)/SUMIFS('SCHOOL WORKSHEET'!$N:$N,'SCHOOL WORKSHEET'!$B:$B,TRUE,'SCHOOL WORKSHEET'!$C:$C,$A75))</f>
        <v>0</v>
      </c>
      <c r="M75" s="209">
        <f>SUMIFS('SCHOOL WORKSHEET'!$BO:$BO,'SCHOOL WORKSHEET'!$B:$B,TRUE,'SCHOOL WORKSHEET'!$C:$C,$A75)+SUMIFS('SCHOOL WORKSHEET'!$BS:$BS,'SCHOOL WORKSHEET'!$B:$B,TRUE,'SCHOOL WORKSHEET'!$C:$C,$A75)</f>
        <v>0</v>
      </c>
      <c r="N75" s="210">
        <f>SUMIFS('SCHOOL WORKSHEET'!$BP:$BP,'SCHOOL WORKSHEET'!$B:$B,TRUE,'SCHOOL WORKSHEET'!$C:$C,$A75)</f>
        <v>0</v>
      </c>
      <c r="O75" s="210">
        <f>SUMIFS('SCHOOL WORKSHEET'!$BQ:$BQ,'SCHOOL WORKSHEET'!$B:$B,TRUE,'SCHOOL WORKSHEET'!$C:$C,$A75)+SUMIFS('SCHOOL WORKSHEET'!$BT:$BT,'SCHOOL WORKSHEET'!$B:$B,TRUE,'SCHOOL WORKSHEET'!$C:$C,$A75)</f>
        <v>0</v>
      </c>
      <c r="P75" s="210">
        <f>SUMIFS('SCHOOL WORKSHEET'!$BR:$BR,'SCHOOL WORKSHEET'!$B:$B,TRUE,'SCHOOL WORKSHEET'!$C:$C,$A75)</f>
        <v>0</v>
      </c>
      <c r="Q75" s="210">
        <f>SUMIFS('SCHOOL WORKSHEET'!$BU:$BU,'SCHOOL WORKSHEET'!$B:$B,TRUE,'SCHOOL WORKSHEET'!$C:$C,$A75)+SUMIFS('SCHOOL WORKSHEET'!$BS:$BS,'SCHOOL WORKSHEET'!$B:$B,TRUE,'SCHOOL WORKSHEET'!$C:$C,$A75)</f>
        <v>0</v>
      </c>
      <c r="R75" s="167">
        <f t="shared" si="7"/>
        <v>0</v>
      </c>
      <c r="S75" s="211">
        <f>SUMIFS('SCHOOL WORKSHEET'!$BV:$BV,'SCHOOL WORKSHEET'!$B:$B,TRUE,'SCHOOL WORKSHEET'!$C:$C,$A75)</f>
        <v>0</v>
      </c>
      <c r="T75" s="212">
        <f>SUMIFS('SCHOOL WORKSHEET'!$BW:$BW,'SCHOOL WORKSHEET'!$B:$B,TRUE,'SCHOOL WORKSHEET'!$C:$C,$A75)</f>
        <v>0</v>
      </c>
      <c r="U75" s="213">
        <f t="shared" si="8"/>
        <v>0</v>
      </c>
      <c r="V75" s="214">
        <f t="shared" si="9"/>
        <v>0</v>
      </c>
    </row>
    <row r="76" spans="1:22" ht="22.5" customHeight="1" x14ac:dyDescent="0.2">
      <c r="A76" s="200">
        <v>73</v>
      </c>
      <c r="B76" s="201" t="s">
        <v>379</v>
      </c>
      <c r="C76" s="202">
        <f>COUNTIFS('SCHOOL WORKSHEET'!B:B,TRUE,'SCHOOL WORKSHEET'!C:C,A76)</f>
        <v>0</v>
      </c>
      <c r="D76" s="203">
        <f>SUMIFS('SCHOOL WORKSHEET'!$I:$I,'SCHOOL WORKSHEET'!$B:$B,TRUE,'SCHOOL WORKSHEET'!$C:$C,$A76)</f>
        <v>0</v>
      </c>
      <c r="E76" s="98">
        <f>IF(SUMIFS('SCHOOL WORKSHEET'!$F:$F,'SCHOOL WORKSHEET'!$B:$B,TRUE,'SCHOOL WORKSHEET'!$C:$C,$A76)=0,0,
IF(ROUND(SUMIFS('SCHOOL WORKSHEET'!$F:$F,'SCHOOL WORKSHEET'!$B:$B,TRUE,'SCHOOL WORKSHEET'!$C:$C,$A76)/SUMIFS('SCHOOL WORKSHEET'!$I:$I,'SCHOOL WORKSHEET'!$B:$B,TRUE,'SCHOOL WORKSHEET'!$C:$C,$A76),4)&gt;=0.4,
MIN(1,ROUND(SUMIFS('SCHOOL WORKSHEET'!$F:$F,'SCHOOL WORKSHEET'!$B:$B,TRUE,'SCHOOL WORKSHEET'!$C:$C,$A76)/SUMIFS('SCHOOL WORKSHEET'!$I:$I,'SCHOOL WORKSHEET'!$B:$B,TRUE,'SCHOOL WORKSHEET'!$C:$C,$A76)*'FEDERAL RATES (HIDDEN)'!$C$2,4)),
ROUND(SUMIFS('SCHOOL WORKSHEET'!$F:$F,'SCHOOL WORKSHEET'!$B:$B,TRUE,'SCHOOL WORKSHEET'!$C:$C,$A76)/SUMIFS('SCHOOL WORKSHEET'!$I:$I,'SCHOOL WORKSHEET'!$B:$B,TRUE,'SCHOOL WORKSHEET'!$C:$C,$A76),4)))</f>
        <v>0</v>
      </c>
      <c r="F76" s="204"/>
      <c r="G76" s="205">
        <f>IF(SUMIFS('SCHOOL WORKSHEET'!$H:$H,'SCHOOL WORKSHEET'!$B:$B,TRUE,'SCHOOL WORKSHEET'!$C:$C,$A76)=0,0,1-$E76)</f>
        <v>0</v>
      </c>
      <c r="H76" s="206">
        <f>IF($C76=0,0,SUMIFS('SCHOOL WORKSHEET'!$S:$S,'SCHOOL WORKSHEET'!$B:$B,TRUE,'SCHOOL WORKSHEET'!$C:$C,$A76)/SUMIFS('SCHOOL WORKSHEET'!$N:$N,'SCHOOL WORKSHEET'!$B:$B,TRUE,'SCHOOL WORKSHEET'!$C:$C,$A76))</f>
        <v>0</v>
      </c>
      <c r="I76" s="207">
        <f>IF($C76=0,0,SUMIFS('SCHOOL WORKSHEET'!$X:$X,'SCHOOL WORKSHEET'!$B:$B,TRUE,'SCHOOL WORKSHEET'!$C:$C,$A76)/SUMIFS('SCHOOL WORKSHEET'!$N:$N,'SCHOOL WORKSHEET'!$B:$B,TRUE,'SCHOOL WORKSHEET'!$C:$C,$A76))</f>
        <v>0</v>
      </c>
      <c r="J76" s="207">
        <f>IF($C76=0,0,SUMIFS('SCHOOL WORKSHEET'!$AC:$AC,'SCHOOL WORKSHEET'!$B:$B,TRUE,'SCHOOL WORKSHEET'!$C:$C,$A76)/SUMIFS('SCHOOL WORKSHEET'!$N:$N,'SCHOOL WORKSHEET'!$B:$B,TRUE,'SCHOOL WORKSHEET'!$C:$C,$A76))</f>
        <v>0</v>
      </c>
      <c r="K76" s="207">
        <f>IF($C76=0,0,SUMIFS('SCHOOL WORKSHEET'!$AH:$AH,'SCHOOL WORKSHEET'!$B:$B,TRUE,'SCHOOL WORKSHEET'!$C:$C,$A76)/SUMIFS('SCHOOL WORKSHEET'!$N:$N,'SCHOOL WORKSHEET'!$B:$B,TRUE,'SCHOOL WORKSHEET'!$C:$C,$A76))</f>
        <v>0</v>
      </c>
      <c r="L76" s="208">
        <f>IF($C76=0,0,SUMIFS('SCHOOL WORKSHEET'!$AJ:$AJ,'SCHOOL WORKSHEET'!$B:$B,TRUE,'SCHOOL WORKSHEET'!$C:$C,$A76)/SUMIFS('SCHOOL WORKSHEET'!$N:$N,'SCHOOL WORKSHEET'!$B:$B,TRUE,'SCHOOL WORKSHEET'!$C:$C,$A76))</f>
        <v>0</v>
      </c>
      <c r="M76" s="209">
        <f>SUMIFS('SCHOOL WORKSHEET'!$BO:$BO,'SCHOOL WORKSHEET'!$B:$B,TRUE,'SCHOOL WORKSHEET'!$C:$C,$A76)+SUMIFS('SCHOOL WORKSHEET'!$BS:$BS,'SCHOOL WORKSHEET'!$B:$B,TRUE,'SCHOOL WORKSHEET'!$C:$C,$A76)</f>
        <v>0</v>
      </c>
      <c r="N76" s="210">
        <f>SUMIFS('SCHOOL WORKSHEET'!$BP:$BP,'SCHOOL WORKSHEET'!$B:$B,TRUE,'SCHOOL WORKSHEET'!$C:$C,$A76)</f>
        <v>0</v>
      </c>
      <c r="O76" s="210">
        <f>SUMIFS('SCHOOL WORKSHEET'!$BQ:$BQ,'SCHOOL WORKSHEET'!$B:$B,TRUE,'SCHOOL WORKSHEET'!$C:$C,$A76)+SUMIFS('SCHOOL WORKSHEET'!$BT:$BT,'SCHOOL WORKSHEET'!$B:$B,TRUE,'SCHOOL WORKSHEET'!$C:$C,$A76)</f>
        <v>0</v>
      </c>
      <c r="P76" s="210">
        <f>SUMIFS('SCHOOL WORKSHEET'!$BR:$BR,'SCHOOL WORKSHEET'!$B:$B,TRUE,'SCHOOL WORKSHEET'!$C:$C,$A76)</f>
        <v>0</v>
      </c>
      <c r="Q76" s="210">
        <f>SUMIFS('SCHOOL WORKSHEET'!$BU:$BU,'SCHOOL WORKSHEET'!$B:$B,TRUE,'SCHOOL WORKSHEET'!$C:$C,$A76)+SUMIFS('SCHOOL WORKSHEET'!$BS:$BS,'SCHOOL WORKSHEET'!$B:$B,TRUE,'SCHOOL WORKSHEET'!$C:$C,$A76)</f>
        <v>0</v>
      </c>
      <c r="R76" s="167">
        <f t="shared" si="7"/>
        <v>0</v>
      </c>
      <c r="S76" s="211">
        <f>SUMIFS('SCHOOL WORKSHEET'!$BV:$BV,'SCHOOL WORKSHEET'!$B:$B,TRUE,'SCHOOL WORKSHEET'!$C:$C,$A76)</f>
        <v>0</v>
      </c>
      <c r="T76" s="212">
        <f>SUMIFS('SCHOOL WORKSHEET'!$BW:$BW,'SCHOOL WORKSHEET'!$B:$B,TRUE,'SCHOOL WORKSHEET'!$C:$C,$A76)</f>
        <v>0</v>
      </c>
      <c r="U76" s="213">
        <f t="shared" si="8"/>
        <v>0</v>
      </c>
      <c r="V76" s="214">
        <f t="shared" si="9"/>
        <v>0</v>
      </c>
    </row>
    <row r="77" spans="1:22" ht="22.5" customHeight="1" x14ac:dyDescent="0.2">
      <c r="A77" s="200">
        <v>74</v>
      </c>
      <c r="B77" s="201" t="s">
        <v>380</v>
      </c>
      <c r="C77" s="202">
        <f>COUNTIFS('SCHOOL WORKSHEET'!B:B,TRUE,'SCHOOL WORKSHEET'!C:C,A77)</f>
        <v>0</v>
      </c>
      <c r="D77" s="203">
        <f>SUMIFS('SCHOOL WORKSHEET'!$I:$I,'SCHOOL WORKSHEET'!$B:$B,TRUE,'SCHOOL WORKSHEET'!$C:$C,$A77)</f>
        <v>0</v>
      </c>
      <c r="E77" s="98">
        <f>IF(SUMIFS('SCHOOL WORKSHEET'!$F:$F,'SCHOOL WORKSHEET'!$B:$B,TRUE,'SCHOOL WORKSHEET'!$C:$C,$A77)=0,0,
IF(ROUND(SUMIFS('SCHOOL WORKSHEET'!$F:$F,'SCHOOL WORKSHEET'!$B:$B,TRUE,'SCHOOL WORKSHEET'!$C:$C,$A77)/SUMIFS('SCHOOL WORKSHEET'!$I:$I,'SCHOOL WORKSHEET'!$B:$B,TRUE,'SCHOOL WORKSHEET'!$C:$C,$A77),4)&gt;=0.4,
MIN(1,ROUND(SUMIFS('SCHOOL WORKSHEET'!$F:$F,'SCHOOL WORKSHEET'!$B:$B,TRUE,'SCHOOL WORKSHEET'!$C:$C,$A77)/SUMIFS('SCHOOL WORKSHEET'!$I:$I,'SCHOOL WORKSHEET'!$B:$B,TRUE,'SCHOOL WORKSHEET'!$C:$C,$A77)*'FEDERAL RATES (HIDDEN)'!$C$2,4)),
ROUND(SUMIFS('SCHOOL WORKSHEET'!$F:$F,'SCHOOL WORKSHEET'!$B:$B,TRUE,'SCHOOL WORKSHEET'!$C:$C,$A77)/SUMIFS('SCHOOL WORKSHEET'!$I:$I,'SCHOOL WORKSHEET'!$B:$B,TRUE,'SCHOOL WORKSHEET'!$C:$C,$A77),4)))</f>
        <v>0</v>
      </c>
      <c r="F77" s="204"/>
      <c r="G77" s="205">
        <f>IF(SUMIFS('SCHOOL WORKSHEET'!$H:$H,'SCHOOL WORKSHEET'!$B:$B,TRUE,'SCHOOL WORKSHEET'!$C:$C,$A77)=0,0,1-$E77)</f>
        <v>0</v>
      </c>
      <c r="H77" s="206">
        <f>IF($C77=0,0,SUMIFS('SCHOOL WORKSHEET'!$S:$S,'SCHOOL WORKSHEET'!$B:$B,TRUE,'SCHOOL WORKSHEET'!$C:$C,$A77)/SUMIFS('SCHOOL WORKSHEET'!$N:$N,'SCHOOL WORKSHEET'!$B:$B,TRUE,'SCHOOL WORKSHEET'!$C:$C,$A77))</f>
        <v>0</v>
      </c>
      <c r="I77" s="207">
        <f>IF($C77=0,0,SUMIFS('SCHOOL WORKSHEET'!$X:$X,'SCHOOL WORKSHEET'!$B:$B,TRUE,'SCHOOL WORKSHEET'!$C:$C,$A77)/SUMIFS('SCHOOL WORKSHEET'!$N:$N,'SCHOOL WORKSHEET'!$B:$B,TRUE,'SCHOOL WORKSHEET'!$C:$C,$A77))</f>
        <v>0</v>
      </c>
      <c r="J77" s="207">
        <f>IF($C77=0,0,SUMIFS('SCHOOL WORKSHEET'!$AC:$AC,'SCHOOL WORKSHEET'!$B:$B,TRUE,'SCHOOL WORKSHEET'!$C:$C,$A77)/SUMIFS('SCHOOL WORKSHEET'!$N:$N,'SCHOOL WORKSHEET'!$B:$B,TRUE,'SCHOOL WORKSHEET'!$C:$C,$A77))</f>
        <v>0</v>
      </c>
      <c r="K77" s="207">
        <f>IF($C77=0,0,SUMIFS('SCHOOL WORKSHEET'!$AH:$AH,'SCHOOL WORKSHEET'!$B:$B,TRUE,'SCHOOL WORKSHEET'!$C:$C,$A77)/SUMIFS('SCHOOL WORKSHEET'!$N:$N,'SCHOOL WORKSHEET'!$B:$B,TRUE,'SCHOOL WORKSHEET'!$C:$C,$A77))</f>
        <v>0</v>
      </c>
      <c r="L77" s="208">
        <f>IF($C77=0,0,SUMIFS('SCHOOL WORKSHEET'!$AJ:$AJ,'SCHOOL WORKSHEET'!$B:$B,TRUE,'SCHOOL WORKSHEET'!$C:$C,$A77)/SUMIFS('SCHOOL WORKSHEET'!$N:$N,'SCHOOL WORKSHEET'!$B:$B,TRUE,'SCHOOL WORKSHEET'!$C:$C,$A77))</f>
        <v>0</v>
      </c>
      <c r="M77" s="209">
        <f>SUMIFS('SCHOOL WORKSHEET'!$BO:$BO,'SCHOOL WORKSHEET'!$B:$B,TRUE,'SCHOOL WORKSHEET'!$C:$C,$A77)+SUMIFS('SCHOOL WORKSHEET'!$BS:$BS,'SCHOOL WORKSHEET'!$B:$B,TRUE,'SCHOOL WORKSHEET'!$C:$C,$A77)</f>
        <v>0</v>
      </c>
      <c r="N77" s="210">
        <f>SUMIFS('SCHOOL WORKSHEET'!$BP:$BP,'SCHOOL WORKSHEET'!$B:$B,TRUE,'SCHOOL WORKSHEET'!$C:$C,$A77)</f>
        <v>0</v>
      </c>
      <c r="O77" s="210">
        <f>SUMIFS('SCHOOL WORKSHEET'!$BQ:$BQ,'SCHOOL WORKSHEET'!$B:$B,TRUE,'SCHOOL WORKSHEET'!$C:$C,$A77)+SUMIFS('SCHOOL WORKSHEET'!$BT:$BT,'SCHOOL WORKSHEET'!$B:$B,TRUE,'SCHOOL WORKSHEET'!$C:$C,$A77)</f>
        <v>0</v>
      </c>
      <c r="P77" s="210">
        <f>SUMIFS('SCHOOL WORKSHEET'!$BR:$BR,'SCHOOL WORKSHEET'!$B:$B,TRUE,'SCHOOL WORKSHEET'!$C:$C,$A77)</f>
        <v>0</v>
      </c>
      <c r="Q77" s="210">
        <f>SUMIFS('SCHOOL WORKSHEET'!$BU:$BU,'SCHOOL WORKSHEET'!$B:$B,TRUE,'SCHOOL WORKSHEET'!$C:$C,$A77)+SUMIFS('SCHOOL WORKSHEET'!$BS:$BS,'SCHOOL WORKSHEET'!$B:$B,TRUE,'SCHOOL WORKSHEET'!$C:$C,$A77)</f>
        <v>0</v>
      </c>
      <c r="R77" s="167">
        <f t="shared" si="7"/>
        <v>0</v>
      </c>
      <c r="S77" s="211">
        <f>SUMIFS('SCHOOL WORKSHEET'!$BV:$BV,'SCHOOL WORKSHEET'!$B:$B,TRUE,'SCHOOL WORKSHEET'!$C:$C,$A77)</f>
        <v>0</v>
      </c>
      <c r="T77" s="212">
        <f>SUMIFS('SCHOOL WORKSHEET'!$BW:$BW,'SCHOOL WORKSHEET'!$B:$B,TRUE,'SCHOOL WORKSHEET'!$C:$C,$A77)</f>
        <v>0</v>
      </c>
      <c r="U77" s="213">
        <f t="shared" si="8"/>
        <v>0</v>
      </c>
      <c r="V77" s="214">
        <f t="shared" si="9"/>
        <v>0</v>
      </c>
    </row>
    <row r="78" spans="1:22" ht="22.5" customHeight="1" x14ac:dyDescent="0.2">
      <c r="A78" s="200">
        <v>75</v>
      </c>
      <c r="B78" s="201" t="s">
        <v>381</v>
      </c>
      <c r="C78" s="202">
        <f>COUNTIFS('SCHOOL WORKSHEET'!B:B,TRUE,'SCHOOL WORKSHEET'!C:C,A78)</f>
        <v>0</v>
      </c>
      <c r="D78" s="203">
        <f>SUMIFS('SCHOOL WORKSHEET'!$I:$I,'SCHOOL WORKSHEET'!$B:$B,TRUE,'SCHOOL WORKSHEET'!$C:$C,$A78)</f>
        <v>0</v>
      </c>
      <c r="E78" s="98">
        <f>IF(SUMIFS('SCHOOL WORKSHEET'!$F:$F,'SCHOOL WORKSHEET'!$B:$B,TRUE,'SCHOOL WORKSHEET'!$C:$C,$A78)=0,0,
IF(ROUND(SUMIFS('SCHOOL WORKSHEET'!$F:$F,'SCHOOL WORKSHEET'!$B:$B,TRUE,'SCHOOL WORKSHEET'!$C:$C,$A78)/SUMIFS('SCHOOL WORKSHEET'!$I:$I,'SCHOOL WORKSHEET'!$B:$B,TRUE,'SCHOOL WORKSHEET'!$C:$C,$A78),4)&gt;=0.4,
MIN(1,ROUND(SUMIFS('SCHOOL WORKSHEET'!$F:$F,'SCHOOL WORKSHEET'!$B:$B,TRUE,'SCHOOL WORKSHEET'!$C:$C,$A78)/SUMIFS('SCHOOL WORKSHEET'!$I:$I,'SCHOOL WORKSHEET'!$B:$B,TRUE,'SCHOOL WORKSHEET'!$C:$C,$A78)*'FEDERAL RATES (HIDDEN)'!$C$2,4)),
ROUND(SUMIFS('SCHOOL WORKSHEET'!$F:$F,'SCHOOL WORKSHEET'!$B:$B,TRUE,'SCHOOL WORKSHEET'!$C:$C,$A78)/SUMIFS('SCHOOL WORKSHEET'!$I:$I,'SCHOOL WORKSHEET'!$B:$B,TRUE,'SCHOOL WORKSHEET'!$C:$C,$A78),4)))</f>
        <v>0</v>
      </c>
      <c r="F78" s="204"/>
      <c r="G78" s="205">
        <f>IF(SUMIFS('SCHOOL WORKSHEET'!$H:$H,'SCHOOL WORKSHEET'!$B:$B,TRUE,'SCHOOL WORKSHEET'!$C:$C,$A78)=0,0,1-$E78)</f>
        <v>0</v>
      </c>
      <c r="H78" s="206">
        <f>IF($C78=0,0,SUMIFS('SCHOOL WORKSHEET'!$S:$S,'SCHOOL WORKSHEET'!$B:$B,TRUE,'SCHOOL WORKSHEET'!$C:$C,$A78)/SUMIFS('SCHOOL WORKSHEET'!$N:$N,'SCHOOL WORKSHEET'!$B:$B,TRUE,'SCHOOL WORKSHEET'!$C:$C,$A78))</f>
        <v>0</v>
      </c>
      <c r="I78" s="207">
        <f>IF($C78=0,0,SUMIFS('SCHOOL WORKSHEET'!$X:$X,'SCHOOL WORKSHEET'!$B:$B,TRUE,'SCHOOL WORKSHEET'!$C:$C,$A78)/SUMIFS('SCHOOL WORKSHEET'!$N:$N,'SCHOOL WORKSHEET'!$B:$B,TRUE,'SCHOOL WORKSHEET'!$C:$C,$A78))</f>
        <v>0</v>
      </c>
      <c r="J78" s="207">
        <f>IF($C78=0,0,SUMIFS('SCHOOL WORKSHEET'!$AC:$AC,'SCHOOL WORKSHEET'!$B:$B,TRUE,'SCHOOL WORKSHEET'!$C:$C,$A78)/SUMIFS('SCHOOL WORKSHEET'!$N:$N,'SCHOOL WORKSHEET'!$B:$B,TRUE,'SCHOOL WORKSHEET'!$C:$C,$A78))</f>
        <v>0</v>
      </c>
      <c r="K78" s="207">
        <f>IF($C78=0,0,SUMIFS('SCHOOL WORKSHEET'!$AH:$AH,'SCHOOL WORKSHEET'!$B:$B,TRUE,'SCHOOL WORKSHEET'!$C:$C,$A78)/SUMIFS('SCHOOL WORKSHEET'!$N:$N,'SCHOOL WORKSHEET'!$B:$B,TRUE,'SCHOOL WORKSHEET'!$C:$C,$A78))</f>
        <v>0</v>
      </c>
      <c r="L78" s="208">
        <f>IF($C78=0,0,SUMIFS('SCHOOL WORKSHEET'!$AJ:$AJ,'SCHOOL WORKSHEET'!$B:$B,TRUE,'SCHOOL WORKSHEET'!$C:$C,$A78)/SUMIFS('SCHOOL WORKSHEET'!$N:$N,'SCHOOL WORKSHEET'!$B:$B,TRUE,'SCHOOL WORKSHEET'!$C:$C,$A78))</f>
        <v>0</v>
      </c>
      <c r="M78" s="209">
        <f>SUMIFS('SCHOOL WORKSHEET'!$BO:$BO,'SCHOOL WORKSHEET'!$B:$B,TRUE,'SCHOOL WORKSHEET'!$C:$C,$A78)+SUMIFS('SCHOOL WORKSHEET'!$BS:$BS,'SCHOOL WORKSHEET'!$B:$B,TRUE,'SCHOOL WORKSHEET'!$C:$C,$A78)</f>
        <v>0</v>
      </c>
      <c r="N78" s="210">
        <f>SUMIFS('SCHOOL WORKSHEET'!$BP:$BP,'SCHOOL WORKSHEET'!$B:$B,TRUE,'SCHOOL WORKSHEET'!$C:$C,$A78)</f>
        <v>0</v>
      </c>
      <c r="O78" s="210">
        <f>SUMIFS('SCHOOL WORKSHEET'!$BQ:$BQ,'SCHOOL WORKSHEET'!$B:$B,TRUE,'SCHOOL WORKSHEET'!$C:$C,$A78)+SUMIFS('SCHOOL WORKSHEET'!$BT:$BT,'SCHOOL WORKSHEET'!$B:$B,TRUE,'SCHOOL WORKSHEET'!$C:$C,$A78)</f>
        <v>0</v>
      </c>
      <c r="P78" s="210">
        <f>SUMIFS('SCHOOL WORKSHEET'!$BR:$BR,'SCHOOL WORKSHEET'!$B:$B,TRUE,'SCHOOL WORKSHEET'!$C:$C,$A78)</f>
        <v>0</v>
      </c>
      <c r="Q78" s="210">
        <f>SUMIFS('SCHOOL WORKSHEET'!$BU:$BU,'SCHOOL WORKSHEET'!$B:$B,TRUE,'SCHOOL WORKSHEET'!$C:$C,$A78)+SUMIFS('SCHOOL WORKSHEET'!$BS:$BS,'SCHOOL WORKSHEET'!$B:$B,TRUE,'SCHOOL WORKSHEET'!$C:$C,$A78)</f>
        <v>0</v>
      </c>
      <c r="R78" s="167">
        <f t="shared" si="7"/>
        <v>0</v>
      </c>
      <c r="S78" s="211">
        <f>SUMIFS('SCHOOL WORKSHEET'!$BV:$BV,'SCHOOL WORKSHEET'!$B:$B,TRUE,'SCHOOL WORKSHEET'!$C:$C,$A78)</f>
        <v>0</v>
      </c>
      <c r="T78" s="212">
        <f>SUMIFS('SCHOOL WORKSHEET'!$BW:$BW,'SCHOOL WORKSHEET'!$B:$B,TRUE,'SCHOOL WORKSHEET'!$C:$C,$A78)</f>
        <v>0</v>
      </c>
      <c r="U78" s="213">
        <f t="shared" si="8"/>
        <v>0</v>
      </c>
      <c r="V78" s="214">
        <f t="shared" si="9"/>
        <v>0</v>
      </c>
    </row>
    <row r="79" spans="1:22" ht="22.5" customHeight="1" x14ac:dyDescent="0.2">
      <c r="A79" s="200">
        <v>76</v>
      </c>
      <c r="B79" s="201" t="s">
        <v>382</v>
      </c>
      <c r="C79" s="202">
        <f>COUNTIFS('SCHOOL WORKSHEET'!B:B,TRUE,'SCHOOL WORKSHEET'!C:C,A79)</f>
        <v>0</v>
      </c>
      <c r="D79" s="203">
        <f>SUMIFS('SCHOOL WORKSHEET'!$I:$I,'SCHOOL WORKSHEET'!$B:$B,TRUE,'SCHOOL WORKSHEET'!$C:$C,$A79)</f>
        <v>0</v>
      </c>
      <c r="E79" s="98">
        <f>IF(SUMIFS('SCHOOL WORKSHEET'!$F:$F,'SCHOOL WORKSHEET'!$B:$B,TRUE,'SCHOOL WORKSHEET'!$C:$C,$A79)=0,0,
IF(ROUND(SUMIFS('SCHOOL WORKSHEET'!$F:$F,'SCHOOL WORKSHEET'!$B:$B,TRUE,'SCHOOL WORKSHEET'!$C:$C,$A79)/SUMIFS('SCHOOL WORKSHEET'!$I:$I,'SCHOOL WORKSHEET'!$B:$B,TRUE,'SCHOOL WORKSHEET'!$C:$C,$A79),4)&gt;=0.4,
MIN(1,ROUND(SUMIFS('SCHOOL WORKSHEET'!$F:$F,'SCHOOL WORKSHEET'!$B:$B,TRUE,'SCHOOL WORKSHEET'!$C:$C,$A79)/SUMIFS('SCHOOL WORKSHEET'!$I:$I,'SCHOOL WORKSHEET'!$B:$B,TRUE,'SCHOOL WORKSHEET'!$C:$C,$A79)*'FEDERAL RATES (HIDDEN)'!$C$2,4)),
ROUND(SUMIFS('SCHOOL WORKSHEET'!$F:$F,'SCHOOL WORKSHEET'!$B:$B,TRUE,'SCHOOL WORKSHEET'!$C:$C,$A79)/SUMIFS('SCHOOL WORKSHEET'!$I:$I,'SCHOOL WORKSHEET'!$B:$B,TRUE,'SCHOOL WORKSHEET'!$C:$C,$A79),4)))</f>
        <v>0</v>
      </c>
      <c r="F79" s="204"/>
      <c r="G79" s="205">
        <f>IF(SUMIFS('SCHOOL WORKSHEET'!$H:$H,'SCHOOL WORKSHEET'!$B:$B,TRUE,'SCHOOL WORKSHEET'!$C:$C,$A79)=0,0,1-$E79)</f>
        <v>0</v>
      </c>
      <c r="H79" s="206">
        <f>IF($C79=0,0,SUMIFS('SCHOOL WORKSHEET'!$S:$S,'SCHOOL WORKSHEET'!$B:$B,TRUE,'SCHOOL WORKSHEET'!$C:$C,$A79)/SUMIFS('SCHOOL WORKSHEET'!$N:$N,'SCHOOL WORKSHEET'!$B:$B,TRUE,'SCHOOL WORKSHEET'!$C:$C,$A79))</f>
        <v>0</v>
      </c>
      <c r="I79" s="207">
        <f>IF($C79=0,0,SUMIFS('SCHOOL WORKSHEET'!$X:$X,'SCHOOL WORKSHEET'!$B:$B,TRUE,'SCHOOL WORKSHEET'!$C:$C,$A79)/SUMIFS('SCHOOL WORKSHEET'!$N:$N,'SCHOOL WORKSHEET'!$B:$B,TRUE,'SCHOOL WORKSHEET'!$C:$C,$A79))</f>
        <v>0</v>
      </c>
      <c r="J79" s="207">
        <f>IF($C79=0,0,SUMIFS('SCHOOL WORKSHEET'!$AC:$AC,'SCHOOL WORKSHEET'!$B:$B,TRUE,'SCHOOL WORKSHEET'!$C:$C,$A79)/SUMIFS('SCHOOL WORKSHEET'!$N:$N,'SCHOOL WORKSHEET'!$B:$B,TRUE,'SCHOOL WORKSHEET'!$C:$C,$A79))</f>
        <v>0</v>
      </c>
      <c r="K79" s="207">
        <f>IF($C79=0,0,SUMIFS('SCHOOL WORKSHEET'!$AH:$AH,'SCHOOL WORKSHEET'!$B:$B,TRUE,'SCHOOL WORKSHEET'!$C:$C,$A79)/SUMIFS('SCHOOL WORKSHEET'!$N:$N,'SCHOOL WORKSHEET'!$B:$B,TRUE,'SCHOOL WORKSHEET'!$C:$C,$A79))</f>
        <v>0</v>
      </c>
      <c r="L79" s="208">
        <f>IF($C79=0,0,SUMIFS('SCHOOL WORKSHEET'!$AJ:$AJ,'SCHOOL WORKSHEET'!$B:$B,TRUE,'SCHOOL WORKSHEET'!$C:$C,$A79)/SUMIFS('SCHOOL WORKSHEET'!$N:$N,'SCHOOL WORKSHEET'!$B:$B,TRUE,'SCHOOL WORKSHEET'!$C:$C,$A79))</f>
        <v>0</v>
      </c>
      <c r="M79" s="209">
        <f>SUMIFS('SCHOOL WORKSHEET'!$BO:$BO,'SCHOOL WORKSHEET'!$B:$B,TRUE,'SCHOOL WORKSHEET'!$C:$C,$A79)+SUMIFS('SCHOOL WORKSHEET'!$BS:$BS,'SCHOOL WORKSHEET'!$B:$B,TRUE,'SCHOOL WORKSHEET'!$C:$C,$A79)</f>
        <v>0</v>
      </c>
      <c r="N79" s="210">
        <f>SUMIFS('SCHOOL WORKSHEET'!$BP:$BP,'SCHOOL WORKSHEET'!$B:$B,TRUE,'SCHOOL WORKSHEET'!$C:$C,$A79)</f>
        <v>0</v>
      </c>
      <c r="O79" s="210">
        <f>SUMIFS('SCHOOL WORKSHEET'!$BQ:$BQ,'SCHOOL WORKSHEET'!$B:$B,TRUE,'SCHOOL WORKSHEET'!$C:$C,$A79)+SUMIFS('SCHOOL WORKSHEET'!$BT:$BT,'SCHOOL WORKSHEET'!$B:$B,TRUE,'SCHOOL WORKSHEET'!$C:$C,$A79)</f>
        <v>0</v>
      </c>
      <c r="P79" s="210">
        <f>SUMIFS('SCHOOL WORKSHEET'!$BR:$BR,'SCHOOL WORKSHEET'!$B:$B,TRUE,'SCHOOL WORKSHEET'!$C:$C,$A79)</f>
        <v>0</v>
      </c>
      <c r="Q79" s="210">
        <f>SUMIFS('SCHOOL WORKSHEET'!$BU:$BU,'SCHOOL WORKSHEET'!$B:$B,TRUE,'SCHOOL WORKSHEET'!$C:$C,$A79)+SUMIFS('SCHOOL WORKSHEET'!$BS:$BS,'SCHOOL WORKSHEET'!$B:$B,TRUE,'SCHOOL WORKSHEET'!$C:$C,$A79)</f>
        <v>0</v>
      </c>
      <c r="R79" s="167">
        <f t="shared" si="7"/>
        <v>0</v>
      </c>
      <c r="S79" s="211">
        <f>SUMIFS('SCHOOL WORKSHEET'!$BV:$BV,'SCHOOL WORKSHEET'!$B:$B,TRUE,'SCHOOL WORKSHEET'!$C:$C,$A79)</f>
        <v>0</v>
      </c>
      <c r="T79" s="212">
        <f>SUMIFS('SCHOOL WORKSHEET'!$BW:$BW,'SCHOOL WORKSHEET'!$B:$B,TRUE,'SCHOOL WORKSHEET'!$C:$C,$A79)</f>
        <v>0</v>
      </c>
      <c r="U79" s="213">
        <f t="shared" si="8"/>
        <v>0</v>
      </c>
      <c r="V79" s="214">
        <f t="shared" si="9"/>
        <v>0</v>
      </c>
    </row>
    <row r="80" spans="1:22" ht="22.5" customHeight="1" x14ac:dyDescent="0.2">
      <c r="A80" s="200">
        <v>77</v>
      </c>
      <c r="B80" s="201" t="s">
        <v>383</v>
      </c>
      <c r="C80" s="202">
        <f>COUNTIFS('SCHOOL WORKSHEET'!B:B,TRUE,'SCHOOL WORKSHEET'!C:C,A80)</f>
        <v>0</v>
      </c>
      <c r="D80" s="203">
        <f>SUMIFS('SCHOOL WORKSHEET'!$I:$I,'SCHOOL WORKSHEET'!$B:$B,TRUE,'SCHOOL WORKSHEET'!$C:$C,$A80)</f>
        <v>0</v>
      </c>
      <c r="E80" s="98">
        <f>IF(SUMIFS('SCHOOL WORKSHEET'!$F:$F,'SCHOOL WORKSHEET'!$B:$B,TRUE,'SCHOOL WORKSHEET'!$C:$C,$A80)=0,0,
IF(ROUND(SUMIFS('SCHOOL WORKSHEET'!$F:$F,'SCHOOL WORKSHEET'!$B:$B,TRUE,'SCHOOL WORKSHEET'!$C:$C,$A80)/SUMIFS('SCHOOL WORKSHEET'!$I:$I,'SCHOOL WORKSHEET'!$B:$B,TRUE,'SCHOOL WORKSHEET'!$C:$C,$A80),4)&gt;=0.4,
MIN(1,ROUND(SUMIFS('SCHOOL WORKSHEET'!$F:$F,'SCHOOL WORKSHEET'!$B:$B,TRUE,'SCHOOL WORKSHEET'!$C:$C,$A80)/SUMIFS('SCHOOL WORKSHEET'!$I:$I,'SCHOOL WORKSHEET'!$B:$B,TRUE,'SCHOOL WORKSHEET'!$C:$C,$A80)*'FEDERAL RATES (HIDDEN)'!$C$2,4)),
ROUND(SUMIFS('SCHOOL WORKSHEET'!$F:$F,'SCHOOL WORKSHEET'!$B:$B,TRUE,'SCHOOL WORKSHEET'!$C:$C,$A80)/SUMIFS('SCHOOL WORKSHEET'!$I:$I,'SCHOOL WORKSHEET'!$B:$B,TRUE,'SCHOOL WORKSHEET'!$C:$C,$A80),4)))</f>
        <v>0</v>
      </c>
      <c r="F80" s="204"/>
      <c r="G80" s="205">
        <f>IF(SUMIFS('SCHOOL WORKSHEET'!$H:$H,'SCHOOL WORKSHEET'!$B:$B,TRUE,'SCHOOL WORKSHEET'!$C:$C,$A80)=0,0,1-$E80)</f>
        <v>0</v>
      </c>
      <c r="H80" s="206">
        <f>IF($C80=0,0,SUMIFS('SCHOOL WORKSHEET'!$S:$S,'SCHOOL WORKSHEET'!$B:$B,TRUE,'SCHOOL WORKSHEET'!$C:$C,$A80)/SUMIFS('SCHOOL WORKSHEET'!$N:$N,'SCHOOL WORKSHEET'!$B:$B,TRUE,'SCHOOL WORKSHEET'!$C:$C,$A80))</f>
        <v>0</v>
      </c>
      <c r="I80" s="207">
        <f>IF($C80=0,0,SUMIFS('SCHOOL WORKSHEET'!$X:$X,'SCHOOL WORKSHEET'!$B:$B,TRUE,'SCHOOL WORKSHEET'!$C:$C,$A80)/SUMIFS('SCHOOL WORKSHEET'!$N:$N,'SCHOOL WORKSHEET'!$B:$B,TRUE,'SCHOOL WORKSHEET'!$C:$C,$A80))</f>
        <v>0</v>
      </c>
      <c r="J80" s="207">
        <f>IF($C80=0,0,SUMIFS('SCHOOL WORKSHEET'!$AC:$AC,'SCHOOL WORKSHEET'!$B:$B,TRUE,'SCHOOL WORKSHEET'!$C:$C,$A80)/SUMIFS('SCHOOL WORKSHEET'!$N:$N,'SCHOOL WORKSHEET'!$B:$B,TRUE,'SCHOOL WORKSHEET'!$C:$C,$A80))</f>
        <v>0</v>
      </c>
      <c r="K80" s="207">
        <f>IF($C80=0,0,SUMIFS('SCHOOL WORKSHEET'!$AH:$AH,'SCHOOL WORKSHEET'!$B:$B,TRUE,'SCHOOL WORKSHEET'!$C:$C,$A80)/SUMIFS('SCHOOL WORKSHEET'!$N:$N,'SCHOOL WORKSHEET'!$B:$B,TRUE,'SCHOOL WORKSHEET'!$C:$C,$A80))</f>
        <v>0</v>
      </c>
      <c r="L80" s="208">
        <f>IF($C80=0,0,SUMIFS('SCHOOL WORKSHEET'!$AJ:$AJ,'SCHOOL WORKSHEET'!$B:$B,TRUE,'SCHOOL WORKSHEET'!$C:$C,$A80)/SUMIFS('SCHOOL WORKSHEET'!$N:$N,'SCHOOL WORKSHEET'!$B:$B,TRUE,'SCHOOL WORKSHEET'!$C:$C,$A80))</f>
        <v>0</v>
      </c>
      <c r="M80" s="209">
        <f>SUMIFS('SCHOOL WORKSHEET'!$BO:$BO,'SCHOOL WORKSHEET'!$B:$B,TRUE,'SCHOOL WORKSHEET'!$C:$C,$A80)+SUMIFS('SCHOOL WORKSHEET'!$BS:$BS,'SCHOOL WORKSHEET'!$B:$B,TRUE,'SCHOOL WORKSHEET'!$C:$C,$A80)</f>
        <v>0</v>
      </c>
      <c r="N80" s="210">
        <f>SUMIFS('SCHOOL WORKSHEET'!$BP:$BP,'SCHOOL WORKSHEET'!$B:$B,TRUE,'SCHOOL WORKSHEET'!$C:$C,$A80)</f>
        <v>0</v>
      </c>
      <c r="O80" s="210">
        <f>SUMIFS('SCHOOL WORKSHEET'!$BQ:$BQ,'SCHOOL WORKSHEET'!$B:$B,TRUE,'SCHOOL WORKSHEET'!$C:$C,$A80)+SUMIFS('SCHOOL WORKSHEET'!$BT:$BT,'SCHOOL WORKSHEET'!$B:$B,TRUE,'SCHOOL WORKSHEET'!$C:$C,$A80)</f>
        <v>0</v>
      </c>
      <c r="P80" s="210">
        <f>SUMIFS('SCHOOL WORKSHEET'!$BR:$BR,'SCHOOL WORKSHEET'!$B:$B,TRUE,'SCHOOL WORKSHEET'!$C:$C,$A80)</f>
        <v>0</v>
      </c>
      <c r="Q80" s="210">
        <f>SUMIFS('SCHOOL WORKSHEET'!$BU:$BU,'SCHOOL WORKSHEET'!$B:$B,TRUE,'SCHOOL WORKSHEET'!$C:$C,$A80)+SUMIFS('SCHOOL WORKSHEET'!$BS:$BS,'SCHOOL WORKSHEET'!$B:$B,TRUE,'SCHOOL WORKSHEET'!$C:$C,$A80)</f>
        <v>0</v>
      </c>
      <c r="R80" s="167">
        <f t="shared" si="7"/>
        <v>0</v>
      </c>
      <c r="S80" s="211">
        <f>SUMIFS('SCHOOL WORKSHEET'!$BV:$BV,'SCHOOL WORKSHEET'!$B:$B,TRUE,'SCHOOL WORKSHEET'!$C:$C,$A80)</f>
        <v>0</v>
      </c>
      <c r="T80" s="212">
        <f>SUMIFS('SCHOOL WORKSHEET'!$BW:$BW,'SCHOOL WORKSHEET'!$B:$B,TRUE,'SCHOOL WORKSHEET'!$C:$C,$A80)</f>
        <v>0</v>
      </c>
      <c r="U80" s="213">
        <f t="shared" si="8"/>
        <v>0</v>
      </c>
      <c r="V80" s="214">
        <f t="shared" si="9"/>
        <v>0</v>
      </c>
    </row>
    <row r="81" spans="1:22" ht="22.5" customHeight="1" x14ac:dyDescent="0.2">
      <c r="A81" s="200">
        <v>78</v>
      </c>
      <c r="B81" s="201" t="s">
        <v>384</v>
      </c>
      <c r="C81" s="202">
        <f>COUNTIFS('SCHOOL WORKSHEET'!B:B,TRUE,'SCHOOL WORKSHEET'!C:C,A81)</f>
        <v>0</v>
      </c>
      <c r="D81" s="203">
        <f>SUMIFS('SCHOOL WORKSHEET'!$I:$I,'SCHOOL WORKSHEET'!$B:$B,TRUE,'SCHOOL WORKSHEET'!$C:$C,$A81)</f>
        <v>0</v>
      </c>
      <c r="E81" s="98">
        <f>IF(SUMIFS('SCHOOL WORKSHEET'!$F:$F,'SCHOOL WORKSHEET'!$B:$B,TRUE,'SCHOOL WORKSHEET'!$C:$C,$A81)=0,0,
IF(ROUND(SUMIFS('SCHOOL WORKSHEET'!$F:$F,'SCHOOL WORKSHEET'!$B:$B,TRUE,'SCHOOL WORKSHEET'!$C:$C,$A81)/SUMIFS('SCHOOL WORKSHEET'!$I:$I,'SCHOOL WORKSHEET'!$B:$B,TRUE,'SCHOOL WORKSHEET'!$C:$C,$A81),4)&gt;=0.4,
MIN(1,ROUND(SUMIFS('SCHOOL WORKSHEET'!$F:$F,'SCHOOL WORKSHEET'!$B:$B,TRUE,'SCHOOL WORKSHEET'!$C:$C,$A81)/SUMIFS('SCHOOL WORKSHEET'!$I:$I,'SCHOOL WORKSHEET'!$B:$B,TRUE,'SCHOOL WORKSHEET'!$C:$C,$A81)*'FEDERAL RATES (HIDDEN)'!$C$2,4)),
ROUND(SUMIFS('SCHOOL WORKSHEET'!$F:$F,'SCHOOL WORKSHEET'!$B:$B,TRUE,'SCHOOL WORKSHEET'!$C:$C,$A81)/SUMIFS('SCHOOL WORKSHEET'!$I:$I,'SCHOOL WORKSHEET'!$B:$B,TRUE,'SCHOOL WORKSHEET'!$C:$C,$A81),4)))</f>
        <v>0</v>
      </c>
      <c r="F81" s="204"/>
      <c r="G81" s="205">
        <f>IF(SUMIFS('SCHOOL WORKSHEET'!$H:$H,'SCHOOL WORKSHEET'!$B:$B,TRUE,'SCHOOL WORKSHEET'!$C:$C,$A81)=0,0,1-$E81)</f>
        <v>0</v>
      </c>
      <c r="H81" s="206">
        <f>IF($C81=0,0,SUMIFS('SCHOOL WORKSHEET'!$S:$S,'SCHOOL WORKSHEET'!$B:$B,TRUE,'SCHOOL WORKSHEET'!$C:$C,$A81)/SUMIFS('SCHOOL WORKSHEET'!$N:$N,'SCHOOL WORKSHEET'!$B:$B,TRUE,'SCHOOL WORKSHEET'!$C:$C,$A81))</f>
        <v>0</v>
      </c>
      <c r="I81" s="207">
        <f>IF($C81=0,0,SUMIFS('SCHOOL WORKSHEET'!$X:$X,'SCHOOL WORKSHEET'!$B:$B,TRUE,'SCHOOL WORKSHEET'!$C:$C,$A81)/SUMIFS('SCHOOL WORKSHEET'!$N:$N,'SCHOOL WORKSHEET'!$B:$B,TRUE,'SCHOOL WORKSHEET'!$C:$C,$A81))</f>
        <v>0</v>
      </c>
      <c r="J81" s="207">
        <f>IF($C81=0,0,SUMIFS('SCHOOL WORKSHEET'!$AC:$AC,'SCHOOL WORKSHEET'!$B:$B,TRUE,'SCHOOL WORKSHEET'!$C:$C,$A81)/SUMIFS('SCHOOL WORKSHEET'!$N:$N,'SCHOOL WORKSHEET'!$B:$B,TRUE,'SCHOOL WORKSHEET'!$C:$C,$A81))</f>
        <v>0</v>
      </c>
      <c r="K81" s="207">
        <f>IF($C81=0,0,SUMIFS('SCHOOL WORKSHEET'!$AH:$AH,'SCHOOL WORKSHEET'!$B:$B,TRUE,'SCHOOL WORKSHEET'!$C:$C,$A81)/SUMIFS('SCHOOL WORKSHEET'!$N:$N,'SCHOOL WORKSHEET'!$B:$B,TRUE,'SCHOOL WORKSHEET'!$C:$C,$A81))</f>
        <v>0</v>
      </c>
      <c r="L81" s="208">
        <f>IF($C81=0,0,SUMIFS('SCHOOL WORKSHEET'!$AJ:$AJ,'SCHOOL WORKSHEET'!$B:$B,TRUE,'SCHOOL WORKSHEET'!$C:$C,$A81)/SUMIFS('SCHOOL WORKSHEET'!$N:$N,'SCHOOL WORKSHEET'!$B:$B,TRUE,'SCHOOL WORKSHEET'!$C:$C,$A81))</f>
        <v>0</v>
      </c>
      <c r="M81" s="209">
        <f>SUMIFS('SCHOOL WORKSHEET'!$BO:$BO,'SCHOOL WORKSHEET'!$B:$B,TRUE,'SCHOOL WORKSHEET'!$C:$C,$A81)+SUMIFS('SCHOOL WORKSHEET'!$BS:$BS,'SCHOOL WORKSHEET'!$B:$B,TRUE,'SCHOOL WORKSHEET'!$C:$C,$A81)</f>
        <v>0</v>
      </c>
      <c r="N81" s="210">
        <f>SUMIFS('SCHOOL WORKSHEET'!$BP:$BP,'SCHOOL WORKSHEET'!$B:$B,TRUE,'SCHOOL WORKSHEET'!$C:$C,$A81)</f>
        <v>0</v>
      </c>
      <c r="O81" s="210">
        <f>SUMIFS('SCHOOL WORKSHEET'!$BQ:$BQ,'SCHOOL WORKSHEET'!$B:$B,TRUE,'SCHOOL WORKSHEET'!$C:$C,$A81)+SUMIFS('SCHOOL WORKSHEET'!$BT:$BT,'SCHOOL WORKSHEET'!$B:$B,TRUE,'SCHOOL WORKSHEET'!$C:$C,$A81)</f>
        <v>0</v>
      </c>
      <c r="P81" s="210">
        <f>SUMIFS('SCHOOL WORKSHEET'!$BR:$BR,'SCHOOL WORKSHEET'!$B:$B,TRUE,'SCHOOL WORKSHEET'!$C:$C,$A81)</f>
        <v>0</v>
      </c>
      <c r="Q81" s="210">
        <f>SUMIFS('SCHOOL WORKSHEET'!$BU:$BU,'SCHOOL WORKSHEET'!$B:$B,TRUE,'SCHOOL WORKSHEET'!$C:$C,$A81)+SUMIFS('SCHOOL WORKSHEET'!$BS:$BS,'SCHOOL WORKSHEET'!$B:$B,TRUE,'SCHOOL WORKSHEET'!$C:$C,$A81)</f>
        <v>0</v>
      </c>
      <c r="R81" s="167">
        <f t="shared" si="7"/>
        <v>0</v>
      </c>
      <c r="S81" s="211">
        <f>SUMIFS('SCHOOL WORKSHEET'!$BV:$BV,'SCHOOL WORKSHEET'!$B:$B,TRUE,'SCHOOL WORKSHEET'!$C:$C,$A81)</f>
        <v>0</v>
      </c>
      <c r="T81" s="212">
        <f>SUMIFS('SCHOOL WORKSHEET'!$BW:$BW,'SCHOOL WORKSHEET'!$B:$B,TRUE,'SCHOOL WORKSHEET'!$C:$C,$A81)</f>
        <v>0</v>
      </c>
      <c r="U81" s="213">
        <f t="shared" si="8"/>
        <v>0</v>
      </c>
      <c r="V81" s="214">
        <f t="shared" si="9"/>
        <v>0</v>
      </c>
    </row>
    <row r="82" spans="1:22" ht="22.5" customHeight="1" x14ac:dyDescent="0.2">
      <c r="A82" s="200">
        <v>79</v>
      </c>
      <c r="B82" s="201" t="s">
        <v>385</v>
      </c>
      <c r="C82" s="202">
        <f>COUNTIFS('SCHOOL WORKSHEET'!B:B,TRUE,'SCHOOL WORKSHEET'!C:C,A82)</f>
        <v>0</v>
      </c>
      <c r="D82" s="203">
        <f>SUMIFS('SCHOOL WORKSHEET'!$I:$I,'SCHOOL WORKSHEET'!$B:$B,TRUE,'SCHOOL WORKSHEET'!$C:$C,$A82)</f>
        <v>0</v>
      </c>
      <c r="E82" s="98">
        <f>IF(SUMIFS('SCHOOL WORKSHEET'!$F:$F,'SCHOOL WORKSHEET'!$B:$B,TRUE,'SCHOOL WORKSHEET'!$C:$C,$A82)=0,0,
IF(ROUND(SUMIFS('SCHOOL WORKSHEET'!$F:$F,'SCHOOL WORKSHEET'!$B:$B,TRUE,'SCHOOL WORKSHEET'!$C:$C,$A82)/SUMIFS('SCHOOL WORKSHEET'!$I:$I,'SCHOOL WORKSHEET'!$B:$B,TRUE,'SCHOOL WORKSHEET'!$C:$C,$A82),4)&gt;=0.4,
MIN(1,ROUND(SUMIFS('SCHOOL WORKSHEET'!$F:$F,'SCHOOL WORKSHEET'!$B:$B,TRUE,'SCHOOL WORKSHEET'!$C:$C,$A82)/SUMIFS('SCHOOL WORKSHEET'!$I:$I,'SCHOOL WORKSHEET'!$B:$B,TRUE,'SCHOOL WORKSHEET'!$C:$C,$A82)*'FEDERAL RATES (HIDDEN)'!$C$2,4)),
ROUND(SUMIFS('SCHOOL WORKSHEET'!$F:$F,'SCHOOL WORKSHEET'!$B:$B,TRUE,'SCHOOL WORKSHEET'!$C:$C,$A82)/SUMIFS('SCHOOL WORKSHEET'!$I:$I,'SCHOOL WORKSHEET'!$B:$B,TRUE,'SCHOOL WORKSHEET'!$C:$C,$A82),4)))</f>
        <v>0</v>
      </c>
      <c r="F82" s="204"/>
      <c r="G82" s="205">
        <f>IF(SUMIFS('SCHOOL WORKSHEET'!$H:$H,'SCHOOL WORKSHEET'!$B:$B,TRUE,'SCHOOL WORKSHEET'!$C:$C,$A82)=0,0,1-$E82)</f>
        <v>0</v>
      </c>
      <c r="H82" s="206">
        <f>IF($C82=0,0,SUMIFS('SCHOOL WORKSHEET'!$S:$S,'SCHOOL WORKSHEET'!$B:$B,TRUE,'SCHOOL WORKSHEET'!$C:$C,$A82)/SUMIFS('SCHOOL WORKSHEET'!$N:$N,'SCHOOL WORKSHEET'!$B:$B,TRUE,'SCHOOL WORKSHEET'!$C:$C,$A82))</f>
        <v>0</v>
      </c>
      <c r="I82" s="207">
        <f>IF($C82=0,0,SUMIFS('SCHOOL WORKSHEET'!$X:$X,'SCHOOL WORKSHEET'!$B:$B,TRUE,'SCHOOL WORKSHEET'!$C:$C,$A82)/SUMIFS('SCHOOL WORKSHEET'!$N:$N,'SCHOOL WORKSHEET'!$B:$B,TRUE,'SCHOOL WORKSHEET'!$C:$C,$A82))</f>
        <v>0</v>
      </c>
      <c r="J82" s="207">
        <f>IF($C82=0,0,SUMIFS('SCHOOL WORKSHEET'!$AC:$AC,'SCHOOL WORKSHEET'!$B:$B,TRUE,'SCHOOL WORKSHEET'!$C:$C,$A82)/SUMIFS('SCHOOL WORKSHEET'!$N:$N,'SCHOOL WORKSHEET'!$B:$B,TRUE,'SCHOOL WORKSHEET'!$C:$C,$A82))</f>
        <v>0</v>
      </c>
      <c r="K82" s="207">
        <f>IF($C82=0,0,SUMIFS('SCHOOL WORKSHEET'!$AH:$AH,'SCHOOL WORKSHEET'!$B:$B,TRUE,'SCHOOL WORKSHEET'!$C:$C,$A82)/SUMIFS('SCHOOL WORKSHEET'!$N:$N,'SCHOOL WORKSHEET'!$B:$B,TRUE,'SCHOOL WORKSHEET'!$C:$C,$A82))</f>
        <v>0</v>
      </c>
      <c r="L82" s="208">
        <f>IF($C82=0,0,SUMIFS('SCHOOL WORKSHEET'!$AJ:$AJ,'SCHOOL WORKSHEET'!$B:$B,TRUE,'SCHOOL WORKSHEET'!$C:$C,$A82)/SUMIFS('SCHOOL WORKSHEET'!$N:$N,'SCHOOL WORKSHEET'!$B:$B,TRUE,'SCHOOL WORKSHEET'!$C:$C,$A82))</f>
        <v>0</v>
      </c>
      <c r="M82" s="209">
        <f>SUMIFS('SCHOOL WORKSHEET'!$BO:$BO,'SCHOOL WORKSHEET'!$B:$B,TRUE,'SCHOOL WORKSHEET'!$C:$C,$A82)+SUMIFS('SCHOOL WORKSHEET'!$BS:$BS,'SCHOOL WORKSHEET'!$B:$B,TRUE,'SCHOOL WORKSHEET'!$C:$C,$A82)</f>
        <v>0</v>
      </c>
      <c r="N82" s="210">
        <f>SUMIFS('SCHOOL WORKSHEET'!$BP:$BP,'SCHOOL WORKSHEET'!$B:$B,TRUE,'SCHOOL WORKSHEET'!$C:$C,$A82)</f>
        <v>0</v>
      </c>
      <c r="O82" s="210">
        <f>SUMIFS('SCHOOL WORKSHEET'!$BQ:$BQ,'SCHOOL WORKSHEET'!$B:$B,TRUE,'SCHOOL WORKSHEET'!$C:$C,$A82)+SUMIFS('SCHOOL WORKSHEET'!$BT:$BT,'SCHOOL WORKSHEET'!$B:$B,TRUE,'SCHOOL WORKSHEET'!$C:$C,$A82)</f>
        <v>0</v>
      </c>
      <c r="P82" s="210">
        <f>SUMIFS('SCHOOL WORKSHEET'!$BR:$BR,'SCHOOL WORKSHEET'!$B:$B,TRUE,'SCHOOL WORKSHEET'!$C:$C,$A82)</f>
        <v>0</v>
      </c>
      <c r="Q82" s="210">
        <f>SUMIFS('SCHOOL WORKSHEET'!$BU:$BU,'SCHOOL WORKSHEET'!$B:$B,TRUE,'SCHOOL WORKSHEET'!$C:$C,$A82)+SUMIFS('SCHOOL WORKSHEET'!$BS:$BS,'SCHOOL WORKSHEET'!$B:$B,TRUE,'SCHOOL WORKSHEET'!$C:$C,$A82)</f>
        <v>0</v>
      </c>
      <c r="R82" s="167">
        <f t="shared" si="7"/>
        <v>0</v>
      </c>
      <c r="S82" s="211">
        <f>SUMIFS('SCHOOL WORKSHEET'!$BV:$BV,'SCHOOL WORKSHEET'!$B:$B,TRUE,'SCHOOL WORKSHEET'!$C:$C,$A82)</f>
        <v>0</v>
      </c>
      <c r="T82" s="212">
        <f>SUMIFS('SCHOOL WORKSHEET'!$BW:$BW,'SCHOOL WORKSHEET'!$B:$B,TRUE,'SCHOOL WORKSHEET'!$C:$C,$A82)</f>
        <v>0</v>
      </c>
      <c r="U82" s="213">
        <f t="shared" si="8"/>
        <v>0</v>
      </c>
      <c r="V82" s="214">
        <f t="shared" si="9"/>
        <v>0</v>
      </c>
    </row>
    <row r="83" spans="1:22" ht="22.5" customHeight="1" x14ac:dyDescent="0.2">
      <c r="A83" s="200">
        <v>80</v>
      </c>
      <c r="B83" s="201" t="s">
        <v>386</v>
      </c>
      <c r="C83" s="202">
        <f>COUNTIFS('SCHOOL WORKSHEET'!B:B,TRUE,'SCHOOL WORKSHEET'!C:C,A83)</f>
        <v>0</v>
      </c>
      <c r="D83" s="203">
        <f>SUMIFS('SCHOOL WORKSHEET'!$I:$I,'SCHOOL WORKSHEET'!$B:$B,TRUE,'SCHOOL WORKSHEET'!$C:$C,$A83)</f>
        <v>0</v>
      </c>
      <c r="E83" s="98">
        <f>IF(SUMIFS('SCHOOL WORKSHEET'!$F:$F,'SCHOOL WORKSHEET'!$B:$B,TRUE,'SCHOOL WORKSHEET'!$C:$C,$A83)=0,0,
IF(ROUND(SUMIFS('SCHOOL WORKSHEET'!$F:$F,'SCHOOL WORKSHEET'!$B:$B,TRUE,'SCHOOL WORKSHEET'!$C:$C,$A83)/SUMIFS('SCHOOL WORKSHEET'!$I:$I,'SCHOOL WORKSHEET'!$B:$B,TRUE,'SCHOOL WORKSHEET'!$C:$C,$A83),4)&gt;=0.4,
MIN(1,ROUND(SUMIFS('SCHOOL WORKSHEET'!$F:$F,'SCHOOL WORKSHEET'!$B:$B,TRUE,'SCHOOL WORKSHEET'!$C:$C,$A83)/SUMIFS('SCHOOL WORKSHEET'!$I:$I,'SCHOOL WORKSHEET'!$B:$B,TRUE,'SCHOOL WORKSHEET'!$C:$C,$A83)*'FEDERAL RATES (HIDDEN)'!$C$2,4)),
ROUND(SUMIFS('SCHOOL WORKSHEET'!$F:$F,'SCHOOL WORKSHEET'!$B:$B,TRUE,'SCHOOL WORKSHEET'!$C:$C,$A83)/SUMIFS('SCHOOL WORKSHEET'!$I:$I,'SCHOOL WORKSHEET'!$B:$B,TRUE,'SCHOOL WORKSHEET'!$C:$C,$A83),4)))</f>
        <v>0</v>
      </c>
      <c r="F83" s="204"/>
      <c r="G83" s="205">
        <f>IF(SUMIFS('SCHOOL WORKSHEET'!$H:$H,'SCHOOL WORKSHEET'!$B:$B,TRUE,'SCHOOL WORKSHEET'!$C:$C,$A83)=0,0,1-$E83)</f>
        <v>0</v>
      </c>
      <c r="H83" s="206">
        <f>IF($C83=0,0,SUMIFS('SCHOOL WORKSHEET'!$S:$S,'SCHOOL WORKSHEET'!$B:$B,TRUE,'SCHOOL WORKSHEET'!$C:$C,$A83)/SUMIFS('SCHOOL WORKSHEET'!$N:$N,'SCHOOL WORKSHEET'!$B:$B,TRUE,'SCHOOL WORKSHEET'!$C:$C,$A83))</f>
        <v>0</v>
      </c>
      <c r="I83" s="207">
        <f>IF($C83=0,0,SUMIFS('SCHOOL WORKSHEET'!$X:$X,'SCHOOL WORKSHEET'!$B:$B,TRUE,'SCHOOL WORKSHEET'!$C:$C,$A83)/SUMIFS('SCHOOL WORKSHEET'!$N:$N,'SCHOOL WORKSHEET'!$B:$B,TRUE,'SCHOOL WORKSHEET'!$C:$C,$A83))</f>
        <v>0</v>
      </c>
      <c r="J83" s="207">
        <f>IF($C83=0,0,SUMIFS('SCHOOL WORKSHEET'!$AC:$AC,'SCHOOL WORKSHEET'!$B:$B,TRUE,'SCHOOL WORKSHEET'!$C:$C,$A83)/SUMIFS('SCHOOL WORKSHEET'!$N:$N,'SCHOOL WORKSHEET'!$B:$B,TRUE,'SCHOOL WORKSHEET'!$C:$C,$A83))</f>
        <v>0</v>
      </c>
      <c r="K83" s="207">
        <f>IF($C83=0,0,SUMIFS('SCHOOL WORKSHEET'!$AH:$AH,'SCHOOL WORKSHEET'!$B:$B,TRUE,'SCHOOL WORKSHEET'!$C:$C,$A83)/SUMIFS('SCHOOL WORKSHEET'!$N:$N,'SCHOOL WORKSHEET'!$B:$B,TRUE,'SCHOOL WORKSHEET'!$C:$C,$A83))</f>
        <v>0</v>
      </c>
      <c r="L83" s="208">
        <f>IF($C83=0,0,SUMIFS('SCHOOL WORKSHEET'!$AJ:$AJ,'SCHOOL WORKSHEET'!$B:$B,TRUE,'SCHOOL WORKSHEET'!$C:$C,$A83)/SUMIFS('SCHOOL WORKSHEET'!$N:$N,'SCHOOL WORKSHEET'!$B:$B,TRUE,'SCHOOL WORKSHEET'!$C:$C,$A83))</f>
        <v>0</v>
      </c>
      <c r="M83" s="209">
        <f>SUMIFS('SCHOOL WORKSHEET'!$BO:$BO,'SCHOOL WORKSHEET'!$B:$B,TRUE,'SCHOOL WORKSHEET'!$C:$C,$A83)+SUMIFS('SCHOOL WORKSHEET'!$BS:$BS,'SCHOOL WORKSHEET'!$B:$B,TRUE,'SCHOOL WORKSHEET'!$C:$C,$A83)</f>
        <v>0</v>
      </c>
      <c r="N83" s="210">
        <f>SUMIFS('SCHOOL WORKSHEET'!$BP:$BP,'SCHOOL WORKSHEET'!$B:$B,TRUE,'SCHOOL WORKSHEET'!$C:$C,$A83)</f>
        <v>0</v>
      </c>
      <c r="O83" s="210">
        <f>SUMIFS('SCHOOL WORKSHEET'!$BQ:$BQ,'SCHOOL WORKSHEET'!$B:$B,TRUE,'SCHOOL WORKSHEET'!$C:$C,$A83)+SUMIFS('SCHOOL WORKSHEET'!$BT:$BT,'SCHOOL WORKSHEET'!$B:$B,TRUE,'SCHOOL WORKSHEET'!$C:$C,$A83)</f>
        <v>0</v>
      </c>
      <c r="P83" s="210">
        <f>SUMIFS('SCHOOL WORKSHEET'!$BR:$BR,'SCHOOL WORKSHEET'!$B:$B,TRUE,'SCHOOL WORKSHEET'!$C:$C,$A83)</f>
        <v>0</v>
      </c>
      <c r="Q83" s="210">
        <f>SUMIFS('SCHOOL WORKSHEET'!$BU:$BU,'SCHOOL WORKSHEET'!$B:$B,TRUE,'SCHOOL WORKSHEET'!$C:$C,$A83)+SUMIFS('SCHOOL WORKSHEET'!$BS:$BS,'SCHOOL WORKSHEET'!$B:$B,TRUE,'SCHOOL WORKSHEET'!$C:$C,$A83)</f>
        <v>0</v>
      </c>
      <c r="R83" s="167">
        <f t="shared" si="7"/>
        <v>0</v>
      </c>
      <c r="S83" s="211">
        <f>SUMIFS('SCHOOL WORKSHEET'!$BV:$BV,'SCHOOL WORKSHEET'!$B:$B,TRUE,'SCHOOL WORKSHEET'!$C:$C,$A83)</f>
        <v>0</v>
      </c>
      <c r="T83" s="212">
        <f>SUMIFS('SCHOOL WORKSHEET'!$BW:$BW,'SCHOOL WORKSHEET'!$B:$B,TRUE,'SCHOOL WORKSHEET'!$C:$C,$A83)</f>
        <v>0</v>
      </c>
      <c r="U83" s="213">
        <f t="shared" si="8"/>
        <v>0</v>
      </c>
      <c r="V83" s="214">
        <f t="shared" si="9"/>
        <v>0</v>
      </c>
    </row>
    <row r="84" spans="1:22" ht="22.5" customHeight="1" x14ac:dyDescent="0.2">
      <c r="A84" s="200">
        <v>81</v>
      </c>
      <c r="B84" s="201" t="s">
        <v>387</v>
      </c>
      <c r="C84" s="202">
        <f>COUNTIFS('SCHOOL WORKSHEET'!B:B,TRUE,'SCHOOL WORKSHEET'!C:C,A84)</f>
        <v>0</v>
      </c>
      <c r="D84" s="203">
        <f>SUMIFS('SCHOOL WORKSHEET'!$I:$I,'SCHOOL WORKSHEET'!$B:$B,TRUE,'SCHOOL WORKSHEET'!$C:$C,$A84)</f>
        <v>0</v>
      </c>
      <c r="E84" s="98">
        <f>IF(SUMIFS('SCHOOL WORKSHEET'!$F:$F,'SCHOOL WORKSHEET'!$B:$B,TRUE,'SCHOOL WORKSHEET'!$C:$C,$A84)=0,0,
IF(ROUND(SUMIFS('SCHOOL WORKSHEET'!$F:$F,'SCHOOL WORKSHEET'!$B:$B,TRUE,'SCHOOL WORKSHEET'!$C:$C,$A84)/SUMIFS('SCHOOL WORKSHEET'!$I:$I,'SCHOOL WORKSHEET'!$B:$B,TRUE,'SCHOOL WORKSHEET'!$C:$C,$A84),4)&gt;=0.4,
MIN(1,ROUND(SUMIFS('SCHOOL WORKSHEET'!$F:$F,'SCHOOL WORKSHEET'!$B:$B,TRUE,'SCHOOL WORKSHEET'!$C:$C,$A84)/SUMIFS('SCHOOL WORKSHEET'!$I:$I,'SCHOOL WORKSHEET'!$B:$B,TRUE,'SCHOOL WORKSHEET'!$C:$C,$A84)*'FEDERAL RATES (HIDDEN)'!$C$2,4)),
ROUND(SUMIFS('SCHOOL WORKSHEET'!$F:$F,'SCHOOL WORKSHEET'!$B:$B,TRUE,'SCHOOL WORKSHEET'!$C:$C,$A84)/SUMIFS('SCHOOL WORKSHEET'!$I:$I,'SCHOOL WORKSHEET'!$B:$B,TRUE,'SCHOOL WORKSHEET'!$C:$C,$A84),4)))</f>
        <v>0</v>
      </c>
      <c r="F84" s="204"/>
      <c r="G84" s="205">
        <f>IF(SUMIFS('SCHOOL WORKSHEET'!$H:$H,'SCHOOL WORKSHEET'!$B:$B,TRUE,'SCHOOL WORKSHEET'!$C:$C,$A84)=0,0,1-$E84)</f>
        <v>0</v>
      </c>
      <c r="H84" s="206">
        <f>IF($C84=0,0,SUMIFS('SCHOOL WORKSHEET'!$S:$S,'SCHOOL WORKSHEET'!$B:$B,TRUE,'SCHOOL WORKSHEET'!$C:$C,$A84)/SUMIFS('SCHOOL WORKSHEET'!$N:$N,'SCHOOL WORKSHEET'!$B:$B,TRUE,'SCHOOL WORKSHEET'!$C:$C,$A84))</f>
        <v>0</v>
      </c>
      <c r="I84" s="207">
        <f>IF($C84=0,0,SUMIFS('SCHOOL WORKSHEET'!$X:$X,'SCHOOL WORKSHEET'!$B:$B,TRUE,'SCHOOL WORKSHEET'!$C:$C,$A84)/SUMIFS('SCHOOL WORKSHEET'!$N:$N,'SCHOOL WORKSHEET'!$B:$B,TRUE,'SCHOOL WORKSHEET'!$C:$C,$A84))</f>
        <v>0</v>
      </c>
      <c r="J84" s="207">
        <f>IF($C84=0,0,SUMIFS('SCHOOL WORKSHEET'!$AC:$AC,'SCHOOL WORKSHEET'!$B:$B,TRUE,'SCHOOL WORKSHEET'!$C:$C,$A84)/SUMIFS('SCHOOL WORKSHEET'!$N:$N,'SCHOOL WORKSHEET'!$B:$B,TRUE,'SCHOOL WORKSHEET'!$C:$C,$A84))</f>
        <v>0</v>
      </c>
      <c r="K84" s="207">
        <f>IF($C84=0,0,SUMIFS('SCHOOL WORKSHEET'!$AH:$AH,'SCHOOL WORKSHEET'!$B:$B,TRUE,'SCHOOL WORKSHEET'!$C:$C,$A84)/SUMIFS('SCHOOL WORKSHEET'!$N:$N,'SCHOOL WORKSHEET'!$B:$B,TRUE,'SCHOOL WORKSHEET'!$C:$C,$A84))</f>
        <v>0</v>
      </c>
      <c r="L84" s="208">
        <f>IF($C84=0,0,SUMIFS('SCHOOL WORKSHEET'!$AJ:$AJ,'SCHOOL WORKSHEET'!$B:$B,TRUE,'SCHOOL WORKSHEET'!$C:$C,$A84)/SUMIFS('SCHOOL WORKSHEET'!$N:$N,'SCHOOL WORKSHEET'!$B:$B,TRUE,'SCHOOL WORKSHEET'!$C:$C,$A84))</f>
        <v>0</v>
      </c>
      <c r="M84" s="209">
        <f>SUMIFS('SCHOOL WORKSHEET'!$BO:$BO,'SCHOOL WORKSHEET'!$B:$B,TRUE,'SCHOOL WORKSHEET'!$C:$C,$A84)+SUMIFS('SCHOOL WORKSHEET'!$BS:$BS,'SCHOOL WORKSHEET'!$B:$B,TRUE,'SCHOOL WORKSHEET'!$C:$C,$A84)</f>
        <v>0</v>
      </c>
      <c r="N84" s="210">
        <f>SUMIFS('SCHOOL WORKSHEET'!$BP:$BP,'SCHOOL WORKSHEET'!$B:$B,TRUE,'SCHOOL WORKSHEET'!$C:$C,$A84)</f>
        <v>0</v>
      </c>
      <c r="O84" s="210">
        <f>SUMIFS('SCHOOL WORKSHEET'!$BQ:$BQ,'SCHOOL WORKSHEET'!$B:$B,TRUE,'SCHOOL WORKSHEET'!$C:$C,$A84)+SUMIFS('SCHOOL WORKSHEET'!$BT:$BT,'SCHOOL WORKSHEET'!$B:$B,TRUE,'SCHOOL WORKSHEET'!$C:$C,$A84)</f>
        <v>0</v>
      </c>
      <c r="P84" s="210">
        <f>SUMIFS('SCHOOL WORKSHEET'!$BR:$BR,'SCHOOL WORKSHEET'!$B:$B,TRUE,'SCHOOL WORKSHEET'!$C:$C,$A84)</f>
        <v>0</v>
      </c>
      <c r="Q84" s="210">
        <f>SUMIFS('SCHOOL WORKSHEET'!$BU:$BU,'SCHOOL WORKSHEET'!$B:$B,TRUE,'SCHOOL WORKSHEET'!$C:$C,$A84)+SUMIFS('SCHOOL WORKSHEET'!$BS:$BS,'SCHOOL WORKSHEET'!$B:$B,TRUE,'SCHOOL WORKSHEET'!$C:$C,$A84)</f>
        <v>0</v>
      </c>
      <c r="R84" s="167">
        <f t="shared" si="7"/>
        <v>0</v>
      </c>
      <c r="S84" s="211">
        <f>SUMIFS('SCHOOL WORKSHEET'!$BV:$BV,'SCHOOL WORKSHEET'!$B:$B,TRUE,'SCHOOL WORKSHEET'!$C:$C,$A84)</f>
        <v>0</v>
      </c>
      <c r="T84" s="212">
        <f>SUMIFS('SCHOOL WORKSHEET'!$BW:$BW,'SCHOOL WORKSHEET'!$B:$B,TRUE,'SCHOOL WORKSHEET'!$C:$C,$A84)</f>
        <v>0</v>
      </c>
      <c r="U84" s="213">
        <f t="shared" si="8"/>
        <v>0</v>
      </c>
      <c r="V84" s="214">
        <f t="shared" si="9"/>
        <v>0</v>
      </c>
    </row>
    <row r="85" spans="1:22" ht="22.5" customHeight="1" x14ac:dyDescent="0.2">
      <c r="A85" s="200">
        <v>82</v>
      </c>
      <c r="B85" s="201" t="s">
        <v>388</v>
      </c>
      <c r="C85" s="202">
        <f>COUNTIFS('SCHOOL WORKSHEET'!B:B,TRUE,'SCHOOL WORKSHEET'!C:C,A85)</f>
        <v>0</v>
      </c>
      <c r="D85" s="203">
        <f>SUMIFS('SCHOOL WORKSHEET'!$I:$I,'SCHOOL WORKSHEET'!$B:$B,TRUE,'SCHOOL WORKSHEET'!$C:$C,$A85)</f>
        <v>0</v>
      </c>
      <c r="E85" s="98">
        <f>IF(SUMIFS('SCHOOL WORKSHEET'!$F:$F,'SCHOOL WORKSHEET'!$B:$B,TRUE,'SCHOOL WORKSHEET'!$C:$C,$A85)=0,0,
IF(ROUND(SUMIFS('SCHOOL WORKSHEET'!$F:$F,'SCHOOL WORKSHEET'!$B:$B,TRUE,'SCHOOL WORKSHEET'!$C:$C,$A85)/SUMIFS('SCHOOL WORKSHEET'!$I:$I,'SCHOOL WORKSHEET'!$B:$B,TRUE,'SCHOOL WORKSHEET'!$C:$C,$A85),4)&gt;=0.4,
MIN(1,ROUND(SUMIFS('SCHOOL WORKSHEET'!$F:$F,'SCHOOL WORKSHEET'!$B:$B,TRUE,'SCHOOL WORKSHEET'!$C:$C,$A85)/SUMIFS('SCHOOL WORKSHEET'!$I:$I,'SCHOOL WORKSHEET'!$B:$B,TRUE,'SCHOOL WORKSHEET'!$C:$C,$A85)*'FEDERAL RATES (HIDDEN)'!$C$2,4)),
ROUND(SUMIFS('SCHOOL WORKSHEET'!$F:$F,'SCHOOL WORKSHEET'!$B:$B,TRUE,'SCHOOL WORKSHEET'!$C:$C,$A85)/SUMIFS('SCHOOL WORKSHEET'!$I:$I,'SCHOOL WORKSHEET'!$B:$B,TRUE,'SCHOOL WORKSHEET'!$C:$C,$A85),4)))</f>
        <v>0</v>
      </c>
      <c r="F85" s="204"/>
      <c r="G85" s="205">
        <f>IF(SUMIFS('SCHOOL WORKSHEET'!$H:$H,'SCHOOL WORKSHEET'!$B:$B,TRUE,'SCHOOL WORKSHEET'!$C:$C,$A85)=0,0,1-$E85)</f>
        <v>0</v>
      </c>
      <c r="H85" s="206">
        <f>IF($C85=0,0,SUMIFS('SCHOOL WORKSHEET'!$S:$S,'SCHOOL WORKSHEET'!$B:$B,TRUE,'SCHOOL WORKSHEET'!$C:$C,$A85)/SUMIFS('SCHOOL WORKSHEET'!$N:$N,'SCHOOL WORKSHEET'!$B:$B,TRUE,'SCHOOL WORKSHEET'!$C:$C,$A85))</f>
        <v>0</v>
      </c>
      <c r="I85" s="207">
        <f>IF($C85=0,0,SUMIFS('SCHOOL WORKSHEET'!$X:$X,'SCHOOL WORKSHEET'!$B:$B,TRUE,'SCHOOL WORKSHEET'!$C:$C,$A85)/SUMIFS('SCHOOL WORKSHEET'!$N:$N,'SCHOOL WORKSHEET'!$B:$B,TRUE,'SCHOOL WORKSHEET'!$C:$C,$A85))</f>
        <v>0</v>
      </c>
      <c r="J85" s="207">
        <f>IF($C85=0,0,SUMIFS('SCHOOL WORKSHEET'!$AC:$AC,'SCHOOL WORKSHEET'!$B:$B,TRUE,'SCHOOL WORKSHEET'!$C:$C,$A85)/SUMIFS('SCHOOL WORKSHEET'!$N:$N,'SCHOOL WORKSHEET'!$B:$B,TRUE,'SCHOOL WORKSHEET'!$C:$C,$A85))</f>
        <v>0</v>
      </c>
      <c r="K85" s="207">
        <f>IF($C85=0,0,SUMIFS('SCHOOL WORKSHEET'!$AH:$AH,'SCHOOL WORKSHEET'!$B:$B,TRUE,'SCHOOL WORKSHEET'!$C:$C,$A85)/SUMIFS('SCHOOL WORKSHEET'!$N:$N,'SCHOOL WORKSHEET'!$B:$B,TRUE,'SCHOOL WORKSHEET'!$C:$C,$A85))</f>
        <v>0</v>
      </c>
      <c r="L85" s="208">
        <f>IF($C85=0,0,SUMIFS('SCHOOL WORKSHEET'!$AJ:$AJ,'SCHOOL WORKSHEET'!$B:$B,TRUE,'SCHOOL WORKSHEET'!$C:$C,$A85)/SUMIFS('SCHOOL WORKSHEET'!$N:$N,'SCHOOL WORKSHEET'!$B:$B,TRUE,'SCHOOL WORKSHEET'!$C:$C,$A85))</f>
        <v>0</v>
      </c>
      <c r="M85" s="209">
        <f>SUMIFS('SCHOOL WORKSHEET'!$BO:$BO,'SCHOOL WORKSHEET'!$B:$B,TRUE,'SCHOOL WORKSHEET'!$C:$C,$A85)+SUMIFS('SCHOOL WORKSHEET'!$BS:$BS,'SCHOOL WORKSHEET'!$B:$B,TRUE,'SCHOOL WORKSHEET'!$C:$C,$A85)</f>
        <v>0</v>
      </c>
      <c r="N85" s="210">
        <f>SUMIFS('SCHOOL WORKSHEET'!$BP:$BP,'SCHOOL WORKSHEET'!$B:$B,TRUE,'SCHOOL WORKSHEET'!$C:$C,$A85)</f>
        <v>0</v>
      </c>
      <c r="O85" s="210">
        <f>SUMIFS('SCHOOL WORKSHEET'!$BQ:$BQ,'SCHOOL WORKSHEET'!$B:$B,TRUE,'SCHOOL WORKSHEET'!$C:$C,$A85)+SUMIFS('SCHOOL WORKSHEET'!$BT:$BT,'SCHOOL WORKSHEET'!$B:$B,TRUE,'SCHOOL WORKSHEET'!$C:$C,$A85)</f>
        <v>0</v>
      </c>
      <c r="P85" s="210">
        <f>SUMIFS('SCHOOL WORKSHEET'!$BR:$BR,'SCHOOL WORKSHEET'!$B:$B,TRUE,'SCHOOL WORKSHEET'!$C:$C,$A85)</f>
        <v>0</v>
      </c>
      <c r="Q85" s="210">
        <f>SUMIFS('SCHOOL WORKSHEET'!$BU:$BU,'SCHOOL WORKSHEET'!$B:$B,TRUE,'SCHOOL WORKSHEET'!$C:$C,$A85)+SUMIFS('SCHOOL WORKSHEET'!$BS:$BS,'SCHOOL WORKSHEET'!$B:$B,TRUE,'SCHOOL WORKSHEET'!$C:$C,$A85)</f>
        <v>0</v>
      </c>
      <c r="R85" s="167">
        <f t="shared" si="7"/>
        <v>0</v>
      </c>
      <c r="S85" s="211">
        <f>SUMIFS('SCHOOL WORKSHEET'!$BV:$BV,'SCHOOL WORKSHEET'!$B:$B,TRUE,'SCHOOL WORKSHEET'!$C:$C,$A85)</f>
        <v>0</v>
      </c>
      <c r="T85" s="212">
        <f>SUMIFS('SCHOOL WORKSHEET'!$BW:$BW,'SCHOOL WORKSHEET'!$B:$B,TRUE,'SCHOOL WORKSHEET'!$C:$C,$A85)</f>
        <v>0</v>
      </c>
      <c r="U85" s="213">
        <f t="shared" si="8"/>
        <v>0</v>
      </c>
      <c r="V85" s="214">
        <f t="shared" si="9"/>
        <v>0</v>
      </c>
    </row>
    <row r="86" spans="1:22" ht="22.5" customHeight="1" x14ac:dyDescent="0.2">
      <c r="A86" s="200">
        <v>83</v>
      </c>
      <c r="B86" s="201" t="s">
        <v>389</v>
      </c>
      <c r="C86" s="202">
        <f>COUNTIFS('SCHOOL WORKSHEET'!B:B,TRUE,'SCHOOL WORKSHEET'!C:C,A86)</f>
        <v>0</v>
      </c>
      <c r="D86" s="203">
        <f>SUMIFS('SCHOOL WORKSHEET'!$I:$I,'SCHOOL WORKSHEET'!$B:$B,TRUE,'SCHOOL WORKSHEET'!$C:$C,$A86)</f>
        <v>0</v>
      </c>
      <c r="E86" s="98">
        <f>IF(SUMIFS('SCHOOL WORKSHEET'!$F:$F,'SCHOOL WORKSHEET'!$B:$B,TRUE,'SCHOOL WORKSHEET'!$C:$C,$A86)=0,0,
IF(ROUND(SUMIFS('SCHOOL WORKSHEET'!$F:$F,'SCHOOL WORKSHEET'!$B:$B,TRUE,'SCHOOL WORKSHEET'!$C:$C,$A86)/SUMIFS('SCHOOL WORKSHEET'!$I:$I,'SCHOOL WORKSHEET'!$B:$B,TRUE,'SCHOOL WORKSHEET'!$C:$C,$A86),4)&gt;=0.4,
MIN(1,ROUND(SUMIFS('SCHOOL WORKSHEET'!$F:$F,'SCHOOL WORKSHEET'!$B:$B,TRUE,'SCHOOL WORKSHEET'!$C:$C,$A86)/SUMIFS('SCHOOL WORKSHEET'!$I:$I,'SCHOOL WORKSHEET'!$B:$B,TRUE,'SCHOOL WORKSHEET'!$C:$C,$A86)*'FEDERAL RATES (HIDDEN)'!$C$2,4)),
ROUND(SUMIFS('SCHOOL WORKSHEET'!$F:$F,'SCHOOL WORKSHEET'!$B:$B,TRUE,'SCHOOL WORKSHEET'!$C:$C,$A86)/SUMIFS('SCHOOL WORKSHEET'!$I:$I,'SCHOOL WORKSHEET'!$B:$B,TRUE,'SCHOOL WORKSHEET'!$C:$C,$A86),4)))</f>
        <v>0</v>
      </c>
      <c r="F86" s="204"/>
      <c r="G86" s="205">
        <f>IF(SUMIFS('SCHOOL WORKSHEET'!$H:$H,'SCHOOL WORKSHEET'!$B:$B,TRUE,'SCHOOL WORKSHEET'!$C:$C,$A86)=0,0,1-$E86)</f>
        <v>0</v>
      </c>
      <c r="H86" s="206">
        <f>IF($C86=0,0,SUMIFS('SCHOOL WORKSHEET'!$S:$S,'SCHOOL WORKSHEET'!$B:$B,TRUE,'SCHOOL WORKSHEET'!$C:$C,$A86)/SUMIFS('SCHOOL WORKSHEET'!$N:$N,'SCHOOL WORKSHEET'!$B:$B,TRUE,'SCHOOL WORKSHEET'!$C:$C,$A86))</f>
        <v>0</v>
      </c>
      <c r="I86" s="207">
        <f>IF($C86=0,0,SUMIFS('SCHOOL WORKSHEET'!$X:$X,'SCHOOL WORKSHEET'!$B:$B,TRUE,'SCHOOL WORKSHEET'!$C:$C,$A86)/SUMIFS('SCHOOL WORKSHEET'!$N:$N,'SCHOOL WORKSHEET'!$B:$B,TRUE,'SCHOOL WORKSHEET'!$C:$C,$A86))</f>
        <v>0</v>
      </c>
      <c r="J86" s="207">
        <f>IF($C86=0,0,SUMIFS('SCHOOL WORKSHEET'!$AC:$AC,'SCHOOL WORKSHEET'!$B:$B,TRUE,'SCHOOL WORKSHEET'!$C:$C,$A86)/SUMIFS('SCHOOL WORKSHEET'!$N:$N,'SCHOOL WORKSHEET'!$B:$B,TRUE,'SCHOOL WORKSHEET'!$C:$C,$A86))</f>
        <v>0</v>
      </c>
      <c r="K86" s="207">
        <f>IF($C86=0,0,SUMIFS('SCHOOL WORKSHEET'!$AH:$AH,'SCHOOL WORKSHEET'!$B:$B,TRUE,'SCHOOL WORKSHEET'!$C:$C,$A86)/SUMIFS('SCHOOL WORKSHEET'!$N:$N,'SCHOOL WORKSHEET'!$B:$B,TRUE,'SCHOOL WORKSHEET'!$C:$C,$A86))</f>
        <v>0</v>
      </c>
      <c r="L86" s="208">
        <f>IF($C86=0,0,SUMIFS('SCHOOL WORKSHEET'!$AJ:$AJ,'SCHOOL WORKSHEET'!$B:$B,TRUE,'SCHOOL WORKSHEET'!$C:$C,$A86)/SUMIFS('SCHOOL WORKSHEET'!$N:$N,'SCHOOL WORKSHEET'!$B:$B,TRUE,'SCHOOL WORKSHEET'!$C:$C,$A86))</f>
        <v>0</v>
      </c>
      <c r="M86" s="209">
        <f>SUMIFS('SCHOOL WORKSHEET'!$BO:$BO,'SCHOOL WORKSHEET'!$B:$B,TRUE,'SCHOOL WORKSHEET'!$C:$C,$A86)+SUMIFS('SCHOOL WORKSHEET'!$BS:$BS,'SCHOOL WORKSHEET'!$B:$B,TRUE,'SCHOOL WORKSHEET'!$C:$C,$A86)</f>
        <v>0</v>
      </c>
      <c r="N86" s="210">
        <f>SUMIFS('SCHOOL WORKSHEET'!$BP:$BP,'SCHOOL WORKSHEET'!$B:$B,TRUE,'SCHOOL WORKSHEET'!$C:$C,$A86)</f>
        <v>0</v>
      </c>
      <c r="O86" s="210">
        <f>SUMIFS('SCHOOL WORKSHEET'!$BQ:$BQ,'SCHOOL WORKSHEET'!$B:$B,TRUE,'SCHOOL WORKSHEET'!$C:$C,$A86)+SUMIFS('SCHOOL WORKSHEET'!$BT:$BT,'SCHOOL WORKSHEET'!$B:$B,TRUE,'SCHOOL WORKSHEET'!$C:$C,$A86)</f>
        <v>0</v>
      </c>
      <c r="P86" s="210">
        <f>SUMIFS('SCHOOL WORKSHEET'!$BR:$BR,'SCHOOL WORKSHEET'!$B:$B,TRUE,'SCHOOL WORKSHEET'!$C:$C,$A86)</f>
        <v>0</v>
      </c>
      <c r="Q86" s="210">
        <f>SUMIFS('SCHOOL WORKSHEET'!$BU:$BU,'SCHOOL WORKSHEET'!$B:$B,TRUE,'SCHOOL WORKSHEET'!$C:$C,$A86)+SUMIFS('SCHOOL WORKSHEET'!$BS:$BS,'SCHOOL WORKSHEET'!$B:$B,TRUE,'SCHOOL WORKSHEET'!$C:$C,$A86)</f>
        <v>0</v>
      </c>
      <c r="R86" s="167">
        <f t="shared" si="7"/>
        <v>0</v>
      </c>
      <c r="S86" s="211">
        <f>SUMIFS('SCHOOL WORKSHEET'!$BV:$BV,'SCHOOL WORKSHEET'!$B:$B,TRUE,'SCHOOL WORKSHEET'!$C:$C,$A86)</f>
        <v>0</v>
      </c>
      <c r="T86" s="212">
        <f>SUMIFS('SCHOOL WORKSHEET'!$BW:$BW,'SCHOOL WORKSHEET'!$B:$B,TRUE,'SCHOOL WORKSHEET'!$C:$C,$A86)</f>
        <v>0</v>
      </c>
      <c r="U86" s="213">
        <f t="shared" si="8"/>
        <v>0</v>
      </c>
      <c r="V86" s="214">
        <f t="shared" si="9"/>
        <v>0</v>
      </c>
    </row>
    <row r="87" spans="1:22" ht="22.5" customHeight="1" x14ac:dyDescent="0.2">
      <c r="A87" s="200">
        <v>84</v>
      </c>
      <c r="B87" s="201" t="s">
        <v>390</v>
      </c>
      <c r="C87" s="202">
        <f>COUNTIFS('SCHOOL WORKSHEET'!B:B,TRUE,'SCHOOL WORKSHEET'!C:C,A87)</f>
        <v>0</v>
      </c>
      <c r="D87" s="203">
        <f>SUMIFS('SCHOOL WORKSHEET'!$I:$I,'SCHOOL WORKSHEET'!$B:$B,TRUE,'SCHOOL WORKSHEET'!$C:$C,$A87)</f>
        <v>0</v>
      </c>
      <c r="E87" s="98">
        <f>IF(SUMIFS('SCHOOL WORKSHEET'!$F:$F,'SCHOOL WORKSHEET'!$B:$B,TRUE,'SCHOOL WORKSHEET'!$C:$C,$A87)=0,0,
IF(ROUND(SUMIFS('SCHOOL WORKSHEET'!$F:$F,'SCHOOL WORKSHEET'!$B:$B,TRUE,'SCHOOL WORKSHEET'!$C:$C,$A87)/SUMIFS('SCHOOL WORKSHEET'!$I:$I,'SCHOOL WORKSHEET'!$B:$B,TRUE,'SCHOOL WORKSHEET'!$C:$C,$A87),4)&gt;=0.4,
MIN(1,ROUND(SUMIFS('SCHOOL WORKSHEET'!$F:$F,'SCHOOL WORKSHEET'!$B:$B,TRUE,'SCHOOL WORKSHEET'!$C:$C,$A87)/SUMIFS('SCHOOL WORKSHEET'!$I:$I,'SCHOOL WORKSHEET'!$B:$B,TRUE,'SCHOOL WORKSHEET'!$C:$C,$A87)*'FEDERAL RATES (HIDDEN)'!$C$2,4)),
ROUND(SUMIFS('SCHOOL WORKSHEET'!$F:$F,'SCHOOL WORKSHEET'!$B:$B,TRUE,'SCHOOL WORKSHEET'!$C:$C,$A87)/SUMIFS('SCHOOL WORKSHEET'!$I:$I,'SCHOOL WORKSHEET'!$B:$B,TRUE,'SCHOOL WORKSHEET'!$C:$C,$A87),4)))</f>
        <v>0</v>
      </c>
      <c r="F87" s="204"/>
      <c r="G87" s="205">
        <f>IF(SUMIFS('SCHOOL WORKSHEET'!$H:$H,'SCHOOL WORKSHEET'!$B:$B,TRUE,'SCHOOL WORKSHEET'!$C:$C,$A87)=0,0,1-$E87)</f>
        <v>0</v>
      </c>
      <c r="H87" s="206">
        <f>IF($C87=0,0,SUMIFS('SCHOOL WORKSHEET'!$S:$S,'SCHOOL WORKSHEET'!$B:$B,TRUE,'SCHOOL WORKSHEET'!$C:$C,$A87)/SUMIFS('SCHOOL WORKSHEET'!$N:$N,'SCHOOL WORKSHEET'!$B:$B,TRUE,'SCHOOL WORKSHEET'!$C:$C,$A87))</f>
        <v>0</v>
      </c>
      <c r="I87" s="207">
        <f>IF($C87=0,0,SUMIFS('SCHOOL WORKSHEET'!$X:$X,'SCHOOL WORKSHEET'!$B:$B,TRUE,'SCHOOL WORKSHEET'!$C:$C,$A87)/SUMIFS('SCHOOL WORKSHEET'!$N:$N,'SCHOOL WORKSHEET'!$B:$B,TRUE,'SCHOOL WORKSHEET'!$C:$C,$A87))</f>
        <v>0</v>
      </c>
      <c r="J87" s="207">
        <f>IF($C87=0,0,SUMIFS('SCHOOL WORKSHEET'!$AC:$AC,'SCHOOL WORKSHEET'!$B:$B,TRUE,'SCHOOL WORKSHEET'!$C:$C,$A87)/SUMIFS('SCHOOL WORKSHEET'!$N:$N,'SCHOOL WORKSHEET'!$B:$B,TRUE,'SCHOOL WORKSHEET'!$C:$C,$A87))</f>
        <v>0</v>
      </c>
      <c r="K87" s="207">
        <f>IF($C87=0,0,SUMIFS('SCHOOL WORKSHEET'!$AH:$AH,'SCHOOL WORKSHEET'!$B:$B,TRUE,'SCHOOL WORKSHEET'!$C:$C,$A87)/SUMIFS('SCHOOL WORKSHEET'!$N:$N,'SCHOOL WORKSHEET'!$B:$B,TRUE,'SCHOOL WORKSHEET'!$C:$C,$A87))</f>
        <v>0</v>
      </c>
      <c r="L87" s="208">
        <f>IF($C87=0,0,SUMIFS('SCHOOL WORKSHEET'!$AJ:$AJ,'SCHOOL WORKSHEET'!$B:$B,TRUE,'SCHOOL WORKSHEET'!$C:$C,$A87)/SUMIFS('SCHOOL WORKSHEET'!$N:$N,'SCHOOL WORKSHEET'!$B:$B,TRUE,'SCHOOL WORKSHEET'!$C:$C,$A87))</f>
        <v>0</v>
      </c>
      <c r="M87" s="209">
        <f>SUMIFS('SCHOOL WORKSHEET'!$BO:$BO,'SCHOOL WORKSHEET'!$B:$B,TRUE,'SCHOOL WORKSHEET'!$C:$C,$A87)+SUMIFS('SCHOOL WORKSHEET'!$BS:$BS,'SCHOOL WORKSHEET'!$B:$B,TRUE,'SCHOOL WORKSHEET'!$C:$C,$A87)</f>
        <v>0</v>
      </c>
      <c r="N87" s="210">
        <f>SUMIFS('SCHOOL WORKSHEET'!$BP:$BP,'SCHOOL WORKSHEET'!$B:$B,TRUE,'SCHOOL WORKSHEET'!$C:$C,$A87)</f>
        <v>0</v>
      </c>
      <c r="O87" s="210">
        <f>SUMIFS('SCHOOL WORKSHEET'!$BQ:$BQ,'SCHOOL WORKSHEET'!$B:$B,TRUE,'SCHOOL WORKSHEET'!$C:$C,$A87)+SUMIFS('SCHOOL WORKSHEET'!$BT:$BT,'SCHOOL WORKSHEET'!$B:$B,TRUE,'SCHOOL WORKSHEET'!$C:$C,$A87)</f>
        <v>0</v>
      </c>
      <c r="P87" s="210">
        <f>SUMIFS('SCHOOL WORKSHEET'!$BR:$BR,'SCHOOL WORKSHEET'!$B:$B,TRUE,'SCHOOL WORKSHEET'!$C:$C,$A87)</f>
        <v>0</v>
      </c>
      <c r="Q87" s="210">
        <f>SUMIFS('SCHOOL WORKSHEET'!$BU:$BU,'SCHOOL WORKSHEET'!$B:$B,TRUE,'SCHOOL WORKSHEET'!$C:$C,$A87)+SUMIFS('SCHOOL WORKSHEET'!$BS:$BS,'SCHOOL WORKSHEET'!$B:$B,TRUE,'SCHOOL WORKSHEET'!$C:$C,$A87)</f>
        <v>0</v>
      </c>
      <c r="R87" s="167">
        <f t="shared" si="7"/>
        <v>0</v>
      </c>
      <c r="S87" s="211">
        <f>SUMIFS('SCHOOL WORKSHEET'!$BV:$BV,'SCHOOL WORKSHEET'!$B:$B,TRUE,'SCHOOL WORKSHEET'!$C:$C,$A87)</f>
        <v>0</v>
      </c>
      <c r="T87" s="212">
        <f>SUMIFS('SCHOOL WORKSHEET'!$BW:$BW,'SCHOOL WORKSHEET'!$B:$B,TRUE,'SCHOOL WORKSHEET'!$C:$C,$A87)</f>
        <v>0</v>
      </c>
      <c r="U87" s="213">
        <f t="shared" si="8"/>
        <v>0</v>
      </c>
      <c r="V87" s="214">
        <f t="shared" si="9"/>
        <v>0</v>
      </c>
    </row>
    <row r="88" spans="1:22" ht="22.5" customHeight="1" x14ac:dyDescent="0.2">
      <c r="A88" s="200">
        <v>85</v>
      </c>
      <c r="B88" s="201" t="s">
        <v>391</v>
      </c>
      <c r="C88" s="202">
        <f>COUNTIFS('SCHOOL WORKSHEET'!B:B,TRUE,'SCHOOL WORKSHEET'!C:C,A88)</f>
        <v>0</v>
      </c>
      <c r="D88" s="203">
        <f>SUMIFS('SCHOOL WORKSHEET'!$I:$I,'SCHOOL WORKSHEET'!$B:$B,TRUE,'SCHOOL WORKSHEET'!$C:$C,$A88)</f>
        <v>0</v>
      </c>
      <c r="E88" s="98">
        <f>IF(SUMIFS('SCHOOL WORKSHEET'!$F:$F,'SCHOOL WORKSHEET'!$B:$B,TRUE,'SCHOOL WORKSHEET'!$C:$C,$A88)=0,0,
IF(ROUND(SUMIFS('SCHOOL WORKSHEET'!$F:$F,'SCHOOL WORKSHEET'!$B:$B,TRUE,'SCHOOL WORKSHEET'!$C:$C,$A88)/SUMIFS('SCHOOL WORKSHEET'!$I:$I,'SCHOOL WORKSHEET'!$B:$B,TRUE,'SCHOOL WORKSHEET'!$C:$C,$A88),4)&gt;=0.4,
MIN(1,ROUND(SUMIFS('SCHOOL WORKSHEET'!$F:$F,'SCHOOL WORKSHEET'!$B:$B,TRUE,'SCHOOL WORKSHEET'!$C:$C,$A88)/SUMIFS('SCHOOL WORKSHEET'!$I:$I,'SCHOOL WORKSHEET'!$B:$B,TRUE,'SCHOOL WORKSHEET'!$C:$C,$A88)*'FEDERAL RATES (HIDDEN)'!$C$2,4)),
ROUND(SUMIFS('SCHOOL WORKSHEET'!$F:$F,'SCHOOL WORKSHEET'!$B:$B,TRUE,'SCHOOL WORKSHEET'!$C:$C,$A88)/SUMIFS('SCHOOL WORKSHEET'!$I:$I,'SCHOOL WORKSHEET'!$B:$B,TRUE,'SCHOOL WORKSHEET'!$C:$C,$A88),4)))</f>
        <v>0</v>
      </c>
      <c r="F88" s="204"/>
      <c r="G88" s="205">
        <f>IF(SUMIFS('SCHOOL WORKSHEET'!$H:$H,'SCHOOL WORKSHEET'!$B:$B,TRUE,'SCHOOL WORKSHEET'!$C:$C,$A88)=0,0,1-$E88)</f>
        <v>0</v>
      </c>
      <c r="H88" s="206">
        <f>IF($C88=0,0,SUMIFS('SCHOOL WORKSHEET'!$S:$S,'SCHOOL WORKSHEET'!$B:$B,TRUE,'SCHOOL WORKSHEET'!$C:$C,$A88)/SUMIFS('SCHOOL WORKSHEET'!$N:$N,'SCHOOL WORKSHEET'!$B:$B,TRUE,'SCHOOL WORKSHEET'!$C:$C,$A88))</f>
        <v>0</v>
      </c>
      <c r="I88" s="207">
        <f>IF($C88=0,0,SUMIFS('SCHOOL WORKSHEET'!$X:$X,'SCHOOL WORKSHEET'!$B:$B,TRUE,'SCHOOL WORKSHEET'!$C:$C,$A88)/SUMIFS('SCHOOL WORKSHEET'!$N:$N,'SCHOOL WORKSHEET'!$B:$B,TRUE,'SCHOOL WORKSHEET'!$C:$C,$A88))</f>
        <v>0</v>
      </c>
      <c r="J88" s="207">
        <f>IF($C88=0,0,SUMIFS('SCHOOL WORKSHEET'!$AC:$AC,'SCHOOL WORKSHEET'!$B:$B,TRUE,'SCHOOL WORKSHEET'!$C:$C,$A88)/SUMIFS('SCHOOL WORKSHEET'!$N:$N,'SCHOOL WORKSHEET'!$B:$B,TRUE,'SCHOOL WORKSHEET'!$C:$C,$A88))</f>
        <v>0</v>
      </c>
      <c r="K88" s="207">
        <f>IF($C88=0,0,SUMIFS('SCHOOL WORKSHEET'!$AH:$AH,'SCHOOL WORKSHEET'!$B:$B,TRUE,'SCHOOL WORKSHEET'!$C:$C,$A88)/SUMIFS('SCHOOL WORKSHEET'!$N:$N,'SCHOOL WORKSHEET'!$B:$B,TRUE,'SCHOOL WORKSHEET'!$C:$C,$A88))</f>
        <v>0</v>
      </c>
      <c r="L88" s="208">
        <f>IF($C88=0,0,SUMIFS('SCHOOL WORKSHEET'!$AJ:$AJ,'SCHOOL WORKSHEET'!$B:$B,TRUE,'SCHOOL WORKSHEET'!$C:$C,$A88)/SUMIFS('SCHOOL WORKSHEET'!$N:$N,'SCHOOL WORKSHEET'!$B:$B,TRUE,'SCHOOL WORKSHEET'!$C:$C,$A88))</f>
        <v>0</v>
      </c>
      <c r="M88" s="209">
        <f>SUMIFS('SCHOOL WORKSHEET'!$BO:$BO,'SCHOOL WORKSHEET'!$B:$B,TRUE,'SCHOOL WORKSHEET'!$C:$C,$A88)+SUMIFS('SCHOOL WORKSHEET'!$BS:$BS,'SCHOOL WORKSHEET'!$B:$B,TRUE,'SCHOOL WORKSHEET'!$C:$C,$A88)</f>
        <v>0</v>
      </c>
      <c r="N88" s="210">
        <f>SUMIFS('SCHOOL WORKSHEET'!$BP:$BP,'SCHOOL WORKSHEET'!$B:$B,TRUE,'SCHOOL WORKSHEET'!$C:$C,$A88)</f>
        <v>0</v>
      </c>
      <c r="O88" s="210">
        <f>SUMIFS('SCHOOL WORKSHEET'!$BQ:$BQ,'SCHOOL WORKSHEET'!$B:$B,TRUE,'SCHOOL WORKSHEET'!$C:$C,$A88)+SUMIFS('SCHOOL WORKSHEET'!$BT:$BT,'SCHOOL WORKSHEET'!$B:$B,TRUE,'SCHOOL WORKSHEET'!$C:$C,$A88)</f>
        <v>0</v>
      </c>
      <c r="P88" s="210">
        <f>SUMIFS('SCHOOL WORKSHEET'!$BR:$BR,'SCHOOL WORKSHEET'!$B:$B,TRUE,'SCHOOL WORKSHEET'!$C:$C,$A88)</f>
        <v>0</v>
      </c>
      <c r="Q88" s="210">
        <f>SUMIFS('SCHOOL WORKSHEET'!$BU:$BU,'SCHOOL WORKSHEET'!$B:$B,TRUE,'SCHOOL WORKSHEET'!$C:$C,$A88)+SUMIFS('SCHOOL WORKSHEET'!$BS:$BS,'SCHOOL WORKSHEET'!$B:$B,TRUE,'SCHOOL WORKSHEET'!$C:$C,$A88)</f>
        <v>0</v>
      </c>
      <c r="R88" s="167">
        <f t="shared" si="7"/>
        <v>0</v>
      </c>
      <c r="S88" s="211">
        <f>SUMIFS('SCHOOL WORKSHEET'!$BV:$BV,'SCHOOL WORKSHEET'!$B:$B,TRUE,'SCHOOL WORKSHEET'!$C:$C,$A88)</f>
        <v>0</v>
      </c>
      <c r="T88" s="212">
        <f>SUMIFS('SCHOOL WORKSHEET'!$BW:$BW,'SCHOOL WORKSHEET'!$B:$B,TRUE,'SCHOOL WORKSHEET'!$C:$C,$A88)</f>
        <v>0</v>
      </c>
      <c r="U88" s="213">
        <f t="shared" si="8"/>
        <v>0</v>
      </c>
      <c r="V88" s="214">
        <f t="shared" si="9"/>
        <v>0</v>
      </c>
    </row>
    <row r="89" spans="1:22" ht="22.5" customHeight="1" x14ac:dyDescent="0.2">
      <c r="A89" s="200">
        <v>86</v>
      </c>
      <c r="B89" s="201" t="s">
        <v>392</v>
      </c>
      <c r="C89" s="202">
        <f>COUNTIFS('SCHOOL WORKSHEET'!B:B,TRUE,'SCHOOL WORKSHEET'!C:C,A89)</f>
        <v>0</v>
      </c>
      <c r="D89" s="203">
        <f>SUMIFS('SCHOOL WORKSHEET'!$I:$I,'SCHOOL WORKSHEET'!$B:$B,TRUE,'SCHOOL WORKSHEET'!$C:$C,$A89)</f>
        <v>0</v>
      </c>
      <c r="E89" s="98">
        <f>IF(SUMIFS('SCHOOL WORKSHEET'!$F:$F,'SCHOOL WORKSHEET'!$B:$B,TRUE,'SCHOOL WORKSHEET'!$C:$C,$A89)=0,0,
IF(ROUND(SUMIFS('SCHOOL WORKSHEET'!$F:$F,'SCHOOL WORKSHEET'!$B:$B,TRUE,'SCHOOL WORKSHEET'!$C:$C,$A89)/SUMIFS('SCHOOL WORKSHEET'!$I:$I,'SCHOOL WORKSHEET'!$B:$B,TRUE,'SCHOOL WORKSHEET'!$C:$C,$A89),4)&gt;=0.4,
MIN(1,ROUND(SUMIFS('SCHOOL WORKSHEET'!$F:$F,'SCHOOL WORKSHEET'!$B:$B,TRUE,'SCHOOL WORKSHEET'!$C:$C,$A89)/SUMIFS('SCHOOL WORKSHEET'!$I:$I,'SCHOOL WORKSHEET'!$B:$B,TRUE,'SCHOOL WORKSHEET'!$C:$C,$A89)*'FEDERAL RATES (HIDDEN)'!$C$2,4)),
ROUND(SUMIFS('SCHOOL WORKSHEET'!$F:$F,'SCHOOL WORKSHEET'!$B:$B,TRUE,'SCHOOL WORKSHEET'!$C:$C,$A89)/SUMIFS('SCHOOL WORKSHEET'!$I:$I,'SCHOOL WORKSHEET'!$B:$B,TRUE,'SCHOOL WORKSHEET'!$C:$C,$A89),4)))</f>
        <v>0</v>
      </c>
      <c r="F89" s="204"/>
      <c r="G89" s="205">
        <f>IF(SUMIFS('SCHOOL WORKSHEET'!$H:$H,'SCHOOL WORKSHEET'!$B:$B,TRUE,'SCHOOL WORKSHEET'!$C:$C,$A89)=0,0,1-$E89)</f>
        <v>0</v>
      </c>
      <c r="H89" s="206">
        <f>IF($C89=0,0,SUMIFS('SCHOOL WORKSHEET'!$S:$S,'SCHOOL WORKSHEET'!$B:$B,TRUE,'SCHOOL WORKSHEET'!$C:$C,$A89)/SUMIFS('SCHOOL WORKSHEET'!$N:$N,'SCHOOL WORKSHEET'!$B:$B,TRUE,'SCHOOL WORKSHEET'!$C:$C,$A89))</f>
        <v>0</v>
      </c>
      <c r="I89" s="207">
        <f>IF($C89=0,0,SUMIFS('SCHOOL WORKSHEET'!$X:$X,'SCHOOL WORKSHEET'!$B:$B,TRUE,'SCHOOL WORKSHEET'!$C:$C,$A89)/SUMIFS('SCHOOL WORKSHEET'!$N:$N,'SCHOOL WORKSHEET'!$B:$B,TRUE,'SCHOOL WORKSHEET'!$C:$C,$A89))</f>
        <v>0</v>
      </c>
      <c r="J89" s="207">
        <f>IF($C89=0,0,SUMIFS('SCHOOL WORKSHEET'!$AC:$AC,'SCHOOL WORKSHEET'!$B:$B,TRUE,'SCHOOL WORKSHEET'!$C:$C,$A89)/SUMIFS('SCHOOL WORKSHEET'!$N:$N,'SCHOOL WORKSHEET'!$B:$B,TRUE,'SCHOOL WORKSHEET'!$C:$C,$A89))</f>
        <v>0</v>
      </c>
      <c r="K89" s="207">
        <f>IF($C89=0,0,SUMIFS('SCHOOL WORKSHEET'!$AH:$AH,'SCHOOL WORKSHEET'!$B:$B,TRUE,'SCHOOL WORKSHEET'!$C:$C,$A89)/SUMIFS('SCHOOL WORKSHEET'!$N:$N,'SCHOOL WORKSHEET'!$B:$B,TRUE,'SCHOOL WORKSHEET'!$C:$C,$A89))</f>
        <v>0</v>
      </c>
      <c r="L89" s="208">
        <f>IF($C89=0,0,SUMIFS('SCHOOL WORKSHEET'!$AJ:$AJ,'SCHOOL WORKSHEET'!$B:$B,TRUE,'SCHOOL WORKSHEET'!$C:$C,$A89)/SUMIFS('SCHOOL WORKSHEET'!$N:$N,'SCHOOL WORKSHEET'!$B:$B,TRUE,'SCHOOL WORKSHEET'!$C:$C,$A89))</f>
        <v>0</v>
      </c>
      <c r="M89" s="209">
        <f>SUMIFS('SCHOOL WORKSHEET'!$BO:$BO,'SCHOOL WORKSHEET'!$B:$B,TRUE,'SCHOOL WORKSHEET'!$C:$C,$A89)+SUMIFS('SCHOOL WORKSHEET'!$BS:$BS,'SCHOOL WORKSHEET'!$B:$B,TRUE,'SCHOOL WORKSHEET'!$C:$C,$A89)</f>
        <v>0</v>
      </c>
      <c r="N89" s="210">
        <f>SUMIFS('SCHOOL WORKSHEET'!$BP:$BP,'SCHOOL WORKSHEET'!$B:$B,TRUE,'SCHOOL WORKSHEET'!$C:$C,$A89)</f>
        <v>0</v>
      </c>
      <c r="O89" s="210">
        <f>SUMIFS('SCHOOL WORKSHEET'!$BQ:$BQ,'SCHOOL WORKSHEET'!$B:$B,TRUE,'SCHOOL WORKSHEET'!$C:$C,$A89)+SUMIFS('SCHOOL WORKSHEET'!$BT:$BT,'SCHOOL WORKSHEET'!$B:$B,TRUE,'SCHOOL WORKSHEET'!$C:$C,$A89)</f>
        <v>0</v>
      </c>
      <c r="P89" s="210">
        <f>SUMIFS('SCHOOL WORKSHEET'!$BR:$BR,'SCHOOL WORKSHEET'!$B:$B,TRUE,'SCHOOL WORKSHEET'!$C:$C,$A89)</f>
        <v>0</v>
      </c>
      <c r="Q89" s="210">
        <f>SUMIFS('SCHOOL WORKSHEET'!$BU:$BU,'SCHOOL WORKSHEET'!$B:$B,TRUE,'SCHOOL WORKSHEET'!$C:$C,$A89)+SUMIFS('SCHOOL WORKSHEET'!$BS:$BS,'SCHOOL WORKSHEET'!$B:$B,TRUE,'SCHOOL WORKSHEET'!$C:$C,$A89)</f>
        <v>0</v>
      </c>
      <c r="R89" s="167">
        <f t="shared" si="7"/>
        <v>0</v>
      </c>
      <c r="S89" s="211">
        <f>SUMIFS('SCHOOL WORKSHEET'!$BV:$BV,'SCHOOL WORKSHEET'!$B:$B,TRUE,'SCHOOL WORKSHEET'!$C:$C,$A89)</f>
        <v>0</v>
      </c>
      <c r="T89" s="212">
        <f>SUMIFS('SCHOOL WORKSHEET'!$BW:$BW,'SCHOOL WORKSHEET'!$B:$B,TRUE,'SCHOOL WORKSHEET'!$C:$C,$A89)</f>
        <v>0</v>
      </c>
      <c r="U89" s="213">
        <f t="shared" si="8"/>
        <v>0</v>
      </c>
      <c r="V89" s="214">
        <f t="shared" si="9"/>
        <v>0</v>
      </c>
    </row>
    <row r="90" spans="1:22" ht="22.5" customHeight="1" x14ac:dyDescent="0.2">
      <c r="A90" s="200">
        <v>87</v>
      </c>
      <c r="B90" s="201" t="s">
        <v>393</v>
      </c>
      <c r="C90" s="202">
        <f>COUNTIFS('SCHOOL WORKSHEET'!B:B,TRUE,'SCHOOL WORKSHEET'!C:C,A90)</f>
        <v>0</v>
      </c>
      <c r="D90" s="203">
        <f>SUMIFS('SCHOOL WORKSHEET'!$I:$I,'SCHOOL WORKSHEET'!$B:$B,TRUE,'SCHOOL WORKSHEET'!$C:$C,$A90)</f>
        <v>0</v>
      </c>
      <c r="E90" s="98">
        <f>IF(SUMIFS('SCHOOL WORKSHEET'!$F:$F,'SCHOOL WORKSHEET'!$B:$B,TRUE,'SCHOOL WORKSHEET'!$C:$C,$A90)=0,0,
IF(ROUND(SUMIFS('SCHOOL WORKSHEET'!$F:$F,'SCHOOL WORKSHEET'!$B:$B,TRUE,'SCHOOL WORKSHEET'!$C:$C,$A90)/SUMIFS('SCHOOL WORKSHEET'!$I:$I,'SCHOOL WORKSHEET'!$B:$B,TRUE,'SCHOOL WORKSHEET'!$C:$C,$A90),4)&gt;=0.4,
MIN(1,ROUND(SUMIFS('SCHOOL WORKSHEET'!$F:$F,'SCHOOL WORKSHEET'!$B:$B,TRUE,'SCHOOL WORKSHEET'!$C:$C,$A90)/SUMIFS('SCHOOL WORKSHEET'!$I:$I,'SCHOOL WORKSHEET'!$B:$B,TRUE,'SCHOOL WORKSHEET'!$C:$C,$A90)*'FEDERAL RATES (HIDDEN)'!$C$2,4)),
ROUND(SUMIFS('SCHOOL WORKSHEET'!$F:$F,'SCHOOL WORKSHEET'!$B:$B,TRUE,'SCHOOL WORKSHEET'!$C:$C,$A90)/SUMIFS('SCHOOL WORKSHEET'!$I:$I,'SCHOOL WORKSHEET'!$B:$B,TRUE,'SCHOOL WORKSHEET'!$C:$C,$A90),4)))</f>
        <v>0</v>
      </c>
      <c r="F90" s="204"/>
      <c r="G90" s="205">
        <f>IF(SUMIFS('SCHOOL WORKSHEET'!$H:$H,'SCHOOL WORKSHEET'!$B:$B,TRUE,'SCHOOL WORKSHEET'!$C:$C,$A90)=0,0,1-$E90)</f>
        <v>0</v>
      </c>
      <c r="H90" s="206">
        <f>IF($C90=0,0,SUMIFS('SCHOOL WORKSHEET'!$S:$S,'SCHOOL WORKSHEET'!$B:$B,TRUE,'SCHOOL WORKSHEET'!$C:$C,$A90)/SUMIFS('SCHOOL WORKSHEET'!$N:$N,'SCHOOL WORKSHEET'!$B:$B,TRUE,'SCHOOL WORKSHEET'!$C:$C,$A90))</f>
        <v>0</v>
      </c>
      <c r="I90" s="207">
        <f>IF($C90=0,0,SUMIFS('SCHOOL WORKSHEET'!$X:$X,'SCHOOL WORKSHEET'!$B:$B,TRUE,'SCHOOL WORKSHEET'!$C:$C,$A90)/SUMIFS('SCHOOL WORKSHEET'!$N:$N,'SCHOOL WORKSHEET'!$B:$B,TRUE,'SCHOOL WORKSHEET'!$C:$C,$A90))</f>
        <v>0</v>
      </c>
      <c r="J90" s="207">
        <f>IF($C90=0,0,SUMIFS('SCHOOL WORKSHEET'!$AC:$AC,'SCHOOL WORKSHEET'!$B:$B,TRUE,'SCHOOL WORKSHEET'!$C:$C,$A90)/SUMIFS('SCHOOL WORKSHEET'!$N:$N,'SCHOOL WORKSHEET'!$B:$B,TRUE,'SCHOOL WORKSHEET'!$C:$C,$A90))</f>
        <v>0</v>
      </c>
      <c r="K90" s="207">
        <f>IF($C90=0,0,SUMIFS('SCHOOL WORKSHEET'!$AH:$AH,'SCHOOL WORKSHEET'!$B:$B,TRUE,'SCHOOL WORKSHEET'!$C:$C,$A90)/SUMIFS('SCHOOL WORKSHEET'!$N:$N,'SCHOOL WORKSHEET'!$B:$B,TRUE,'SCHOOL WORKSHEET'!$C:$C,$A90))</f>
        <v>0</v>
      </c>
      <c r="L90" s="208">
        <f>IF($C90=0,0,SUMIFS('SCHOOL WORKSHEET'!$AJ:$AJ,'SCHOOL WORKSHEET'!$B:$B,TRUE,'SCHOOL WORKSHEET'!$C:$C,$A90)/SUMIFS('SCHOOL WORKSHEET'!$N:$N,'SCHOOL WORKSHEET'!$B:$B,TRUE,'SCHOOL WORKSHEET'!$C:$C,$A90))</f>
        <v>0</v>
      </c>
      <c r="M90" s="209">
        <f>SUMIFS('SCHOOL WORKSHEET'!$BO:$BO,'SCHOOL WORKSHEET'!$B:$B,TRUE,'SCHOOL WORKSHEET'!$C:$C,$A90)+SUMIFS('SCHOOL WORKSHEET'!$BS:$BS,'SCHOOL WORKSHEET'!$B:$B,TRUE,'SCHOOL WORKSHEET'!$C:$C,$A90)</f>
        <v>0</v>
      </c>
      <c r="N90" s="210">
        <f>SUMIFS('SCHOOL WORKSHEET'!$BP:$BP,'SCHOOL WORKSHEET'!$B:$B,TRUE,'SCHOOL WORKSHEET'!$C:$C,$A90)</f>
        <v>0</v>
      </c>
      <c r="O90" s="210">
        <f>SUMIFS('SCHOOL WORKSHEET'!$BQ:$BQ,'SCHOOL WORKSHEET'!$B:$B,TRUE,'SCHOOL WORKSHEET'!$C:$C,$A90)+SUMIFS('SCHOOL WORKSHEET'!$BT:$BT,'SCHOOL WORKSHEET'!$B:$B,TRUE,'SCHOOL WORKSHEET'!$C:$C,$A90)</f>
        <v>0</v>
      </c>
      <c r="P90" s="210">
        <f>SUMIFS('SCHOOL WORKSHEET'!$BR:$BR,'SCHOOL WORKSHEET'!$B:$B,TRUE,'SCHOOL WORKSHEET'!$C:$C,$A90)</f>
        <v>0</v>
      </c>
      <c r="Q90" s="210">
        <f>SUMIFS('SCHOOL WORKSHEET'!$BU:$BU,'SCHOOL WORKSHEET'!$B:$B,TRUE,'SCHOOL WORKSHEET'!$C:$C,$A90)+SUMIFS('SCHOOL WORKSHEET'!$BS:$BS,'SCHOOL WORKSHEET'!$B:$B,TRUE,'SCHOOL WORKSHEET'!$C:$C,$A90)</f>
        <v>0</v>
      </c>
      <c r="R90" s="167">
        <f t="shared" si="7"/>
        <v>0</v>
      </c>
      <c r="S90" s="211">
        <f>SUMIFS('SCHOOL WORKSHEET'!$BV:$BV,'SCHOOL WORKSHEET'!$B:$B,TRUE,'SCHOOL WORKSHEET'!$C:$C,$A90)</f>
        <v>0</v>
      </c>
      <c r="T90" s="212">
        <f>SUMIFS('SCHOOL WORKSHEET'!$BW:$BW,'SCHOOL WORKSHEET'!$B:$B,TRUE,'SCHOOL WORKSHEET'!$C:$C,$A90)</f>
        <v>0</v>
      </c>
      <c r="U90" s="213">
        <f t="shared" si="8"/>
        <v>0</v>
      </c>
      <c r="V90" s="214">
        <f t="shared" si="9"/>
        <v>0</v>
      </c>
    </row>
    <row r="91" spans="1:22" ht="22.5" customHeight="1" x14ac:dyDescent="0.2">
      <c r="A91" s="200">
        <v>88</v>
      </c>
      <c r="B91" s="201" t="s">
        <v>394</v>
      </c>
      <c r="C91" s="202">
        <f>COUNTIFS('SCHOOL WORKSHEET'!B:B,TRUE,'SCHOOL WORKSHEET'!C:C,A91)</f>
        <v>0</v>
      </c>
      <c r="D91" s="203">
        <f>SUMIFS('SCHOOL WORKSHEET'!$I:$I,'SCHOOL WORKSHEET'!$B:$B,TRUE,'SCHOOL WORKSHEET'!$C:$C,$A91)</f>
        <v>0</v>
      </c>
      <c r="E91" s="98">
        <f>IF(SUMIFS('SCHOOL WORKSHEET'!$F:$F,'SCHOOL WORKSHEET'!$B:$B,TRUE,'SCHOOL WORKSHEET'!$C:$C,$A91)=0,0,
IF(ROUND(SUMIFS('SCHOOL WORKSHEET'!$F:$F,'SCHOOL WORKSHEET'!$B:$B,TRUE,'SCHOOL WORKSHEET'!$C:$C,$A91)/SUMIFS('SCHOOL WORKSHEET'!$I:$I,'SCHOOL WORKSHEET'!$B:$B,TRUE,'SCHOOL WORKSHEET'!$C:$C,$A91),4)&gt;=0.4,
MIN(1,ROUND(SUMIFS('SCHOOL WORKSHEET'!$F:$F,'SCHOOL WORKSHEET'!$B:$B,TRUE,'SCHOOL WORKSHEET'!$C:$C,$A91)/SUMIFS('SCHOOL WORKSHEET'!$I:$I,'SCHOOL WORKSHEET'!$B:$B,TRUE,'SCHOOL WORKSHEET'!$C:$C,$A91)*'FEDERAL RATES (HIDDEN)'!$C$2,4)),
ROUND(SUMIFS('SCHOOL WORKSHEET'!$F:$F,'SCHOOL WORKSHEET'!$B:$B,TRUE,'SCHOOL WORKSHEET'!$C:$C,$A91)/SUMIFS('SCHOOL WORKSHEET'!$I:$I,'SCHOOL WORKSHEET'!$B:$B,TRUE,'SCHOOL WORKSHEET'!$C:$C,$A91),4)))</f>
        <v>0</v>
      </c>
      <c r="F91" s="204"/>
      <c r="G91" s="205">
        <f>IF(SUMIFS('SCHOOL WORKSHEET'!$H:$H,'SCHOOL WORKSHEET'!$B:$B,TRUE,'SCHOOL WORKSHEET'!$C:$C,$A91)=0,0,1-$E91)</f>
        <v>0</v>
      </c>
      <c r="H91" s="206">
        <f>IF($C91=0,0,SUMIFS('SCHOOL WORKSHEET'!$S:$S,'SCHOOL WORKSHEET'!$B:$B,TRUE,'SCHOOL WORKSHEET'!$C:$C,$A91)/SUMIFS('SCHOOL WORKSHEET'!$N:$N,'SCHOOL WORKSHEET'!$B:$B,TRUE,'SCHOOL WORKSHEET'!$C:$C,$A91))</f>
        <v>0</v>
      </c>
      <c r="I91" s="207">
        <f>IF($C91=0,0,SUMIFS('SCHOOL WORKSHEET'!$X:$X,'SCHOOL WORKSHEET'!$B:$B,TRUE,'SCHOOL WORKSHEET'!$C:$C,$A91)/SUMIFS('SCHOOL WORKSHEET'!$N:$N,'SCHOOL WORKSHEET'!$B:$B,TRUE,'SCHOOL WORKSHEET'!$C:$C,$A91))</f>
        <v>0</v>
      </c>
      <c r="J91" s="207">
        <f>IF($C91=0,0,SUMIFS('SCHOOL WORKSHEET'!$AC:$AC,'SCHOOL WORKSHEET'!$B:$B,TRUE,'SCHOOL WORKSHEET'!$C:$C,$A91)/SUMIFS('SCHOOL WORKSHEET'!$N:$N,'SCHOOL WORKSHEET'!$B:$B,TRUE,'SCHOOL WORKSHEET'!$C:$C,$A91))</f>
        <v>0</v>
      </c>
      <c r="K91" s="207">
        <f>IF($C91=0,0,SUMIFS('SCHOOL WORKSHEET'!$AH:$AH,'SCHOOL WORKSHEET'!$B:$B,TRUE,'SCHOOL WORKSHEET'!$C:$C,$A91)/SUMIFS('SCHOOL WORKSHEET'!$N:$N,'SCHOOL WORKSHEET'!$B:$B,TRUE,'SCHOOL WORKSHEET'!$C:$C,$A91))</f>
        <v>0</v>
      </c>
      <c r="L91" s="208">
        <f>IF($C91=0,0,SUMIFS('SCHOOL WORKSHEET'!$AJ:$AJ,'SCHOOL WORKSHEET'!$B:$B,TRUE,'SCHOOL WORKSHEET'!$C:$C,$A91)/SUMIFS('SCHOOL WORKSHEET'!$N:$N,'SCHOOL WORKSHEET'!$B:$B,TRUE,'SCHOOL WORKSHEET'!$C:$C,$A91))</f>
        <v>0</v>
      </c>
      <c r="M91" s="209">
        <f>SUMIFS('SCHOOL WORKSHEET'!$BO:$BO,'SCHOOL WORKSHEET'!$B:$B,TRUE,'SCHOOL WORKSHEET'!$C:$C,$A91)+SUMIFS('SCHOOL WORKSHEET'!$BS:$BS,'SCHOOL WORKSHEET'!$B:$B,TRUE,'SCHOOL WORKSHEET'!$C:$C,$A91)</f>
        <v>0</v>
      </c>
      <c r="N91" s="210">
        <f>SUMIFS('SCHOOL WORKSHEET'!$BP:$BP,'SCHOOL WORKSHEET'!$B:$B,TRUE,'SCHOOL WORKSHEET'!$C:$C,$A91)</f>
        <v>0</v>
      </c>
      <c r="O91" s="210">
        <f>SUMIFS('SCHOOL WORKSHEET'!$BQ:$BQ,'SCHOOL WORKSHEET'!$B:$B,TRUE,'SCHOOL WORKSHEET'!$C:$C,$A91)+SUMIFS('SCHOOL WORKSHEET'!$BT:$BT,'SCHOOL WORKSHEET'!$B:$B,TRUE,'SCHOOL WORKSHEET'!$C:$C,$A91)</f>
        <v>0</v>
      </c>
      <c r="P91" s="210">
        <f>SUMIFS('SCHOOL WORKSHEET'!$BR:$BR,'SCHOOL WORKSHEET'!$B:$B,TRUE,'SCHOOL WORKSHEET'!$C:$C,$A91)</f>
        <v>0</v>
      </c>
      <c r="Q91" s="210">
        <f>SUMIFS('SCHOOL WORKSHEET'!$BU:$BU,'SCHOOL WORKSHEET'!$B:$B,TRUE,'SCHOOL WORKSHEET'!$C:$C,$A91)+SUMIFS('SCHOOL WORKSHEET'!$BS:$BS,'SCHOOL WORKSHEET'!$B:$B,TRUE,'SCHOOL WORKSHEET'!$C:$C,$A91)</f>
        <v>0</v>
      </c>
      <c r="R91" s="167">
        <f t="shared" si="7"/>
        <v>0</v>
      </c>
      <c r="S91" s="211">
        <f>SUMIFS('SCHOOL WORKSHEET'!$BV:$BV,'SCHOOL WORKSHEET'!$B:$B,TRUE,'SCHOOL WORKSHEET'!$C:$C,$A91)</f>
        <v>0</v>
      </c>
      <c r="T91" s="212">
        <f>SUMIFS('SCHOOL WORKSHEET'!$BW:$BW,'SCHOOL WORKSHEET'!$B:$B,TRUE,'SCHOOL WORKSHEET'!$C:$C,$A91)</f>
        <v>0</v>
      </c>
      <c r="U91" s="213">
        <f t="shared" si="8"/>
        <v>0</v>
      </c>
      <c r="V91" s="214">
        <f t="shared" si="9"/>
        <v>0</v>
      </c>
    </row>
    <row r="92" spans="1:22" ht="22.5" customHeight="1" x14ac:dyDescent="0.2">
      <c r="A92" s="200">
        <v>89</v>
      </c>
      <c r="B92" s="201" t="s">
        <v>395</v>
      </c>
      <c r="C92" s="202">
        <f>COUNTIFS('SCHOOL WORKSHEET'!B:B,TRUE,'SCHOOL WORKSHEET'!C:C,A92)</f>
        <v>0</v>
      </c>
      <c r="D92" s="203">
        <f>SUMIFS('SCHOOL WORKSHEET'!$I:$I,'SCHOOL WORKSHEET'!$B:$B,TRUE,'SCHOOL WORKSHEET'!$C:$C,$A92)</f>
        <v>0</v>
      </c>
      <c r="E92" s="98">
        <f>IF(SUMIFS('SCHOOL WORKSHEET'!$F:$F,'SCHOOL WORKSHEET'!$B:$B,TRUE,'SCHOOL WORKSHEET'!$C:$C,$A92)=0,0,
IF(ROUND(SUMIFS('SCHOOL WORKSHEET'!$F:$F,'SCHOOL WORKSHEET'!$B:$B,TRUE,'SCHOOL WORKSHEET'!$C:$C,$A92)/SUMIFS('SCHOOL WORKSHEET'!$I:$I,'SCHOOL WORKSHEET'!$B:$B,TRUE,'SCHOOL WORKSHEET'!$C:$C,$A92),4)&gt;=0.4,
MIN(1,ROUND(SUMIFS('SCHOOL WORKSHEET'!$F:$F,'SCHOOL WORKSHEET'!$B:$B,TRUE,'SCHOOL WORKSHEET'!$C:$C,$A92)/SUMIFS('SCHOOL WORKSHEET'!$I:$I,'SCHOOL WORKSHEET'!$B:$B,TRUE,'SCHOOL WORKSHEET'!$C:$C,$A92)*'FEDERAL RATES (HIDDEN)'!$C$2,4)),
ROUND(SUMIFS('SCHOOL WORKSHEET'!$F:$F,'SCHOOL WORKSHEET'!$B:$B,TRUE,'SCHOOL WORKSHEET'!$C:$C,$A92)/SUMIFS('SCHOOL WORKSHEET'!$I:$I,'SCHOOL WORKSHEET'!$B:$B,TRUE,'SCHOOL WORKSHEET'!$C:$C,$A92),4)))</f>
        <v>0</v>
      </c>
      <c r="F92" s="204"/>
      <c r="G92" s="205">
        <f>IF(SUMIFS('SCHOOL WORKSHEET'!$H:$H,'SCHOOL WORKSHEET'!$B:$B,TRUE,'SCHOOL WORKSHEET'!$C:$C,$A92)=0,0,1-$E92)</f>
        <v>0</v>
      </c>
      <c r="H92" s="206">
        <f>IF($C92=0,0,SUMIFS('SCHOOL WORKSHEET'!$S:$S,'SCHOOL WORKSHEET'!$B:$B,TRUE,'SCHOOL WORKSHEET'!$C:$C,$A92)/SUMIFS('SCHOOL WORKSHEET'!$N:$N,'SCHOOL WORKSHEET'!$B:$B,TRUE,'SCHOOL WORKSHEET'!$C:$C,$A92))</f>
        <v>0</v>
      </c>
      <c r="I92" s="207">
        <f>IF($C92=0,0,SUMIFS('SCHOOL WORKSHEET'!$X:$X,'SCHOOL WORKSHEET'!$B:$B,TRUE,'SCHOOL WORKSHEET'!$C:$C,$A92)/SUMIFS('SCHOOL WORKSHEET'!$N:$N,'SCHOOL WORKSHEET'!$B:$B,TRUE,'SCHOOL WORKSHEET'!$C:$C,$A92))</f>
        <v>0</v>
      </c>
      <c r="J92" s="207">
        <f>IF($C92=0,0,SUMIFS('SCHOOL WORKSHEET'!$AC:$AC,'SCHOOL WORKSHEET'!$B:$B,TRUE,'SCHOOL WORKSHEET'!$C:$C,$A92)/SUMIFS('SCHOOL WORKSHEET'!$N:$N,'SCHOOL WORKSHEET'!$B:$B,TRUE,'SCHOOL WORKSHEET'!$C:$C,$A92))</f>
        <v>0</v>
      </c>
      <c r="K92" s="207">
        <f>IF($C92=0,0,SUMIFS('SCHOOL WORKSHEET'!$AH:$AH,'SCHOOL WORKSHEET'!$B:$B,TRUE,'SCHOOL WORKSHEET'!$C:$C,$A92)/SUMIFS('SCHOOL WORKSHEET'!$N:$N,'SCHOOL WORKSHEET'!$B:$B,TRUE,'SCHOOL WORKSHEET'!$C:$C,$A92))</f>
        <v>0</v>
      </c>
      <c r="L92" s="208">
        <f>IF($C92=0,0,SUMIFS('SCHOOL WORKSHEET'!$AJ:$AJ,'SCHOOL WORKSHEET'!$B:$B,TRUE,'SCHOOL WORKSHEET'!$C:$C,$A92)/SUMIFS('SCHOOL WORKSHEET'!$N:$N,'SCHOOL WORKSHEET'!$B:$B,TRUE,'SCHOOL WORKSHEET'!$C:$C,$A92))</f>
        <v>0</v>
      </c>
      <c r="M92" s="209">
        <f>SUMIFS('SCHOOL WORKSHEET'!$BO:$BO,'SCHOOL WORKSHEET'!$B:$B,TRUE,'SCHOOL WORKSHEET'!$C:$C,$A92)+SUMIFS('SCHOOL WORKSHEET'!$BS:$BS,'SCHOOL WORKSHEET'!$B:$B,TRUE,'SCHOOL WORKSHEET'!$C:$C,$A92)</f>
        <v>0</v>
      </c>
      <c r="N92" s="210">
        <f>SUMIFS('SCHOOL WORKSHEET'!$BP:$BP,'SCHOOL WORKSHEET'!$B:$B,TRUE,'SCHOOL WORKSHEET'!$C:$C,$A92)</f>
        <v>0</v>
      </c>
      <c r="O92" s="210">
        <f>SUMIFS('SCHOOL WORKSHEET'!$BQ:$BQ,'SCHOOL WORKSHEET'!$B:$B,TRUE,'SCHOOL WORKSHEET'!$C:$C,$A92)+SUMIFS('SCHOOL WORKSHEET'!$BT:$BT,'SCHOOL WORKSHEET'!$B:$B,TRUE,'SCHOOL WORKSHEET'!$C:$C,$A92)</f>
        <v>0</v>
      </c>
      <c r="P92" s="210">
        <f>SUMIFS('SCHOOL WORKSHEET'!$BR:$BR,'SCHOOL WORKSHEET'!$B:$B,TRUE,'SCHOOL WORKSHEET'!$C:$C,$A92)</f>
        <v>0</v>
      </c>
      <c r="Q92" s="210">
        <f>SUMIFS('SCHOOL WORKSHEET'!$BU:$BU,'SCHOOL WORKSHEET'!$B:$B,TRUE,'SCHOOL WORKSHEET'!$C:$C,$A92)+SUMIFS('SCHOOL WORKSHEET'!$BS:$BS,'SCHOOL WORKSHEET'!$B:$B,TRUE,'SCHOOL WORKSHEET'!$C:$C,$A92)</f>
        <v>0</v>
      </c>
      <c r="R92" s="167">
        <f t="shared" si="7"/>
        <v>0</v>
      </c>
      <c r="S92" s="211">
        <f>SUMIFS('SCHOOL WORKSHEET'!$BV:$BV,'SCHOOL WORKSHEET'!$B:$B,TRUE,'SCHOOL WORKSHEET'!$C:$C,$A92)</f>
        <v>0</v>
      </c>
      <c r="T92" s="212">
        <f>SUMIFS('SCHOOL WORKSHEET'!$BW:$BW,'SCHOOL WORKSHEET'!$B:$B,TRUE,'SCHOOL WORKSHEET'!$C:$C,$A92)</f>
        <v>0</v>
      </c>
      <c r="U92" s="213">
        <f t="shared" si="8"/>
        <v>0</v>
      </c>
      <c r="V92" s="214">
        <f t="shared" si="9"/>
        <v>0</v>
      </c>
    </row>
    <row r="93" spans="1:22" ht="22.5" customHeight="1" x14ac:dyDescent="0.2">
      <c r="A93" s="200">
        <v>90</v>
      </c>
      <c r="B93" s="201" t="s">
        <v>396</v>
      </c>
      <c r="C93" s="202">
        <f>COUNTIFS('SCHOOL WORKSHEET'!B:B,TRUE,'SCHOOL WORKSHEET'!C:C,A93)</f>
        <v>0</v>
      </c>
      <c r="D93" s="203">
        <f>SUMIFS('SCHOOL WORKSHEET'!$I:$I,'SCHOOL WORKSHEET'!$B:$B,TRUE,'SCHOOL WORKSHEET'!$C:$C,$A93)</f>
        <v>0</v>
      </c>
      <c r="E93" s="98">
        <f>IF(SUMIFS('SCHOOL WORKSHEET'!$F:$F,'SCHOOL WORKSHEET'!$B:$B,TRUE,'SCHOOL WORKSHEET'!$C:$C,$A93)=0,0,
IF(ROUND(SUMIFS('SCHOOL WORKSHEET'!$F:$F,'SCHOOL WORKSHEET'!$B:$B,TRUE,'SCHOOL WORKSHEET'!$C:$C,$A93)/SUMIFS('SCHOOL WORKSHEET'!$I:$I,'SCHOOL WORKSHEET'!$B:$B,TRUE,'SCHOOL WORKSHEET'!$C:$C,$A93),4)&gt;=0.4,
MIN(1,ROUND(SUMIFS('SCHOOL WORKSHEET'!$F:$F,'SCHOOL WORKSHEET'!$B:$B,TRUE,'SCHOOL WORKSHEET'!$C:$C,$A93)/SUMIFS('SCHOOL WORKSHEET'!$I:$I,'SCHOOL WORKSHEET'!$B:$B,TRUE,'SCHOOL WORKSHEET'!$C:$C,$A93)*'FEDERAL RATES (HIDDEN)'!$C$2,4)),
ROUND(SUMIFS('SCHOOL WORKSHEET'!$F:$F,'SCHOOL WORKSHEET'!$B:$B,TRUE,'SCHOOL WORKSHEET'!$C:$C,$A93)/SUMIFS('SCHOOL WORKSHEET'!$I:$I,'SCHOOL WORKSHEET'!$B:$B,TRUE,'SCHOOL WORKSHEET'!$C:$C,$A93),4)))</f>
        <v>0</v>
      </c>
      <c r="F93" s="204"/>
      <c r="G93" s="205">
        <f>IF(SUMIFS('SCHOOL WORKSHEET'!$H:$H,'SCHOOL WORKSHEET'!$B:$B,TRUE,'SCHOOL WORKSHEET'!$C:$C,$A93)=0,0,1-$E93)</f>
        <v>0</v>
      </c>
      <c r="H93" s="206">
        <f>IF($C93=0,0,SUMIFS('SCHOOL WORKSHEET'!$S:$S,'SCHOOL WORKSHEET'!$B:$B,TRUE,'SCHOOL WORKSHEET'!$C:$C,$A93)/SUMIFS('SCHOOL WORKSHEET'!$N:$N,'SCHOOL WORKSHEET'!$B:$B,TRUE,'SCHOOL WORKSHEET'!$C:$C,$A93))</f>
        <v>0</v>
      </c>
      <c r="I93" s="207">
        <f>IF($C93=0,0,SUMIFS('SCHOOL WORKSHEET'!$X:$X,'SCHOOL WORKSHEET'!$B:$B,TRUE,'SCHOOL WORKSHEET'!$C:$C,$A93)/SUMIFS('SCHOOL WORKSHEET'!$N:$N,'SCHOOL WORKSHEET'!$B:$B,TRUE,'SCHOOL WORKSHEET'!$C:$C,$A93))</f>
        <v>0</v>
      </c>
      <c r="J93" s="207">
        <f>IF($C93=0,0,SUMIFS('SCHOOL WORKSHEET'!$AC:$AC,'SCHOOL WORKSHEET'!$B:$B,TRUE,'SCHOOL WORKSHEET'!$C:$C,$A93)/SUMIFS('SCHOOL WORKSHEET'!$N:$N,'SCHOOL WORKSHEET'!$B:$B,TRUE,'SCHOOL WORKSHEET'!$C:$C,$A93))</f>
        <v>0</v>
      </c>
      <c r="K93" s="207">
        <f>IF($C93=0,0,SUMIFS('SCHOOL WORKSHEET'!$AH:$AH,'SCHOOL WORKSHEET'!$B:$B,TRUE,'SCHOOL WORKSHEET'!$C:$C,$A93)/SUMIFS('SCHOOL WORKSHEET'!$N:$N,'SCHOOL WORKSHEET'!$B:$B,TRUE,'SCHOOL WORKSHEET'!$C:$C,$A93))</f>
        <v>0</v>
      </c>
      <c r="L93" s="208">
        <f>IF($C93=0,0,SUMIFS('SCHOOL WORKSHEET'!$AJ:$AJ,'SCHOOL WORKSHEET'!$B:$B,TRUE,'SCHOOL WORKSHEET'!$C:$C,$A93)/SUMIFS('SCHOOL WORKSHEET'!$N:$N,'SCHOOL WORKSHEET'!$B:$B,TRUE,'SCHOOL WORKSHEET'!$C:$C,$A93))</f>
        <v>0</v>
      </c>
      <c r="M93" s="209">
        <f>SUMIFS('SCHOOL WORKSHEET'!$BO:$BO,'SCHOOL WORKSHEET'!$B:$B,TRUE,'SCHOOL WORKSHEET'!$C:$C,$A93)+SUMIFS('SCHOOL WORKSHEET'!$BS:$BS,'SCHOOL WORKSHEET'!$B:$B,TRUE,'SCHOOL WORKSHEET'!$C:$C,$A93)</f>
        <v>0</v>
      </c>
      <c r="N93" s="210">
        <f>SUMIFS('SCHOOL WORKSHEET'!$BP:$BP,'SCHOOL WORKSHEET'!$B:$B,TRUE,'SCHOOL WORKSHEET'!$C:$C,$A93)</f>
        <v>0</v>
      </c>
      <c r="O93" s="210">
        <f>SUMIFS('SCHOOL WORKSHEET'!$BQ:$BQ,'SCHOOL WORKSHEET'!$B:$B,TRUE,'SCHOOL WORKSHEET'!$C:$C,$A93)+SUMIFS('SCHOOL WORKSHEET'!$BT:$BT,'SCHOOL WORKSHEET'!$B:$B,TRUE,'SCHOOL WORKSHEET'!$C:$C,$A93)</f>
        <v>0</v>
      </c>
      <c r="P93" s="210">
        <f>SUMIFS('SCHOOL WORKSHEET'!$BR:$BR,'SCHOOL WORKSHEET'!$B:$B,TRUE,'SCHOOL WORKSHEET'!$C:$C,$A93)</f>
        <v>0</v>
      </c>
      <c r="Q93" s="210">
        <f>SUMIFS('SCHOOL WORKSHEET'!$BU:$BU,'SCHOOL WORKSHEET'!$B:$B,TRUE,'SCHOOL WORKSHEET'!$C:$C,$A93)+SUMIFS('SCHOOL WORKSHEET'!$BS:$BS,'SCHOOL WORKSHEET'!$B:$B,TRUE,'SCHOOL WORKSHEET'!$C:$C,$A93)</f>
        <v>0</v>
      </c>
      <c r="R93" s="167">
        <f t="shared" si="7"/>
        <v>0</v>
      </c>
      <c r="S93" s="211">
        <f>SUMIFS('SCHOOL WORKSHEET'!$BV:$BV,'SCHOOL WORKSHEET'!$B:$B,TRUE,'SCHOOL WORKSHEET'!$C:$C,$A93)</f>
        <v>0</v>
      </c>
      <c r="T93" s="212">
        <f>SUMIFS('SCHOOL WORKSHEET'!$BW:$BW,'SCHOOL WORKSHEET'!$B:$B,TRUE,'SCHOOL WORKSHEET'!$C:$C,$A93)</f>
        <v>0</v>
      </c>
      <c r="U93" s="213">
        <f t="shared" si="8"/>
        <v>0</v>
      </c>
      <c r="V93" s="214">
        <f t="shared" si="9"/>
        <v>0</v>
      </c>
    </row>
    <row r="94" spans="1:22" ht="22.5" customHeight="1" x14ac:dyDescent="0.2">
      <c r="A94" s="200">
        <v>91</v>
      </c>
      <c r="B94" s="201" t="s">
        <v>397</v>
      </c>
      <c r="C94" s="202">
        <f>COUNTIFS('SCHOOL WORKSHEET'!B:B,TRUE,'SCHOOL WORKSHEET'!C:C,A94)</f>
        <v>0</v>
      </c>
      <c r="D94" s="203">
        <f>SUMIFS('SCHOOL WORKSHEET'!$I:$I,'SCHOOL WORKSHEET'!$B:$B,TRUE,'SCHOOL WORKSHEET'!$C:$C,$A94)</f>
        <v>0</v>
      </c>
      <c r="E94" s="98">
        <f>IF(SUMIFS('SCHOOL WORKSHEET'!$F:$F,'SCHOOL WORKSHEET'!$B:$B,TRUE,'SCHOOL WORKSHEET'!$C:$C,$A94)=0,0,
IF(ROUND(SUMIFS('SCHOOL WORKSHEET'!$F:$F,'SCHOOL WORKSHEET'!$B:$B,TRUE,'SCHOOL WORKSHEET'!$C:$C,$A94)/SUMIFS('SCHOOL WORKSHEET'!$I:$I,'SCHOOL WORKSHEET'!$B:$B,TRUE,'SCHOOL WORKSHEET'!$C:$C,$A94),4)&gt;=0.4,
MIN(1,ROUND(SUMIFS('SCHOOL WORKSHEET'!$F:$F,'SCHOOL WORKSHEET'!$B:$B,TRUE,'SCHOOL WORKSHEET'!$C:$C,$A94)/SUMIFS('SCHOOL WORKSHEET'!$I:$I,'SCHOOL WORKSHEET'!$B:$B,TRUE,'SCHOOL WORKSHEET'!$C:$C,$A94)*'FEDERAL RATES (HIDDEN)'!$C$2,4)),
ROUND(SUMIFS('SCHOOL WORKSHEET'!$F:$F,'SCHOOL WORKSHEET'!$B:$B,TRUE,'SCHOOL WORKSHEET'!$C:$C,$A94)/SUMIFS('SCHOOL WORKSHEET'!$I:$I,'SCHOOL WORKSHEET'!$B:$B,TRUE,'SCHOOL WORKSHEET'!$C:$C,$A94),4)))</f>
        <v>0</v>
      </c>
      <c r="F94" s="204"/>
      <c r="G94" s="205">
        <f>IF(SUMIFS('SCHOOL WORKSHEET'!$H:$H,'SCHOOL WORKSHEET'!$B:$B,TRUE,'SCHOOL WORKSHEET'!$C:$C,$A94)=0,0,1-$E94)</f>
        <v>0</v>
      </c>
      <c r="H94" s="206">
        <f>IF($C94=0,0,SUMIFS('SCHOOL WORKSHEET'!$S:$S,'SCHOOL WORKSHEET'!$B:$B,TRUE,'SCHOOL WORKSHEET'!$C:$C,$A94)/SUMIFS('SCHOOL WORKSHEET'!$N:$N,'SCHOOL WORKSHEET'!$B:$B,TRUE,'SCHOOL WORKSHEET'!$C:$C,$A94))</f>
        <v>0</v>
      </c>
      <c r="I94" s="207">
        <f>IF($C94=0,0,SUMIFS('SCHOOL WORKSHEET'!$X:$X,'SCHOOL WORKSHEET'!$B:$B,TRUE,'SCHOOL WORKSHEET'!$C:$C,$A94)/SUMIFS('SCHOOL WORKSHEET'!$N:$N,'SCHOOL WORKSHEET'!$B:$B,TRUE,'SCHOOL WORKSHEET'!$C:$C,$A94))</f>
        <v>0</v>
      </c>
      <c r="J94" s="207">
        <f>IF($C94=0,0,SUMIFS('SCHOOL WORKSHEET'!$AC:$AC,'SCHOOL WORKSHEET'!$B:$B,TRUE,'SCHOOL WORKSHEET'!$C:$C,$A94)/SUMIFS('SCHOOL WORKSHEET'!$N:$N,'SCHOOL WORKSHEET'!$B:$B,TRUE,'SCHOOL WORKSHEET'!$C:$C,$A94))</f>
        <v>0</v>
      </c>
      <c r="K94" s="207">
        <f>IF($C94=0,0,SUMIFS('SCHOOL WORKSHEET'!$AH:$AH,'SCHOOL WORKSHEET'!$B:$B,TRUE,'SCHOOL WORKSHEET'!$C:$C,$A94)/SUMIFS('SCHOOL WORKSHEET'!$N:$N,'SCHOOL WORKSHEET'!$B:$B,TRUE,'SCHOOL WORKSHEET'!$C:$C,$A94))</f>
        <v>0</v>
      </c>
      <c r="L94" s="208">
        <f>IF($C94=0,0,SUMIFS('SCHOOL WORKSHEET'!$AJ:$AJ,'SCHOOL WORKSHEET'!$B:$B,TRUE,'SCHOOL WORKSHEET'!$C:$C,$A94)/SUMIFS('SCHOOL WORKSHEET'!$N:$N,'SCHOOL WORKSHEET'!$B:$B,TRUE,'SCHOOL WORKSHEET'!$C:$C,$A94))</f>
        <v>0</v>
      </c>
      <c r="M94" s="209">
        <f>SUMIFS('SCHOOL WORKSHEET'!$BO:$BO,'SCHOOL WORKSHEET'!$B:$B,TRUE,'SCHOOL WORKSHEET'!$C:$C,$A94)+SUMIFS('SCHOOL WORKSHEET'!$BS:$BS,'SCHOOL WORKSHEET'!$B:$B,TRUE,'SCHOOL WORKSHEET'!$C:$C,$A94)</f>
        <v>0</v>
      </c>
      <c r="N94" s="210">
        <f>SUMIFS('SCHOOL WORKSHEET'!$BP:$BP,'SCHOOL WORKSHEET'!$B:$B,TRUE,'SCHOOL WORKSHEET'!$C:$C,$A94)</f>
        <v>0</v>
      </c>
      <c r="O94" s="210">
        <f>SUMIFS('SCHOOL WORKSHEET'!$BQ:$BQ,'SCHOOL WORKSHEET'!$B:$B,TRUE,'SCHOOL WORKSHEET'!$C:$C,$A94)+SUMIFS('SCHOOL WORKSHEET'!$BT:$BT,'SCHOOL WORKSHEET'!$B:$B,TRUE,'SCHOOL WORKSHEET'!$C:$C,$A94)</f>
        <v>0</v>
      </c>
      <c r="P94" s="210">
        <f>SUMIFS('SCHOOL WORKSHEET'!$BR:$BR,'SCHOOL WORKSHEET'!$B:$B,TRUE,'SCHOOL WORKSHEET'!$C:$C,$A94)</f>
        <v>0</v>
      </c>
      <c r="Q94" s="210">
        <f>SUMIFS('SCHOOL WORKSHEET'!$BU:$BU,'SCHOOL WORKSHEET'!$B:$B,TRUE,'SCHOOL WORKSHEET'!$C:$C,$A94)+SUMIFS('SCHOOL WORKSHEET'!$BS:$BS,'SCHOOL WORKSHEET'!$B:$B,TRUE,'SCHOOL WORKSHEET'!$C:$C,$A94)</f>
        <v>0</v>
      </c>
      <c r="R94" s="167">
        <f t="shared" si="7"/>
        <v>0</v>
      </c>
      <c r="S94" s="211">
        <f>SUMIFS('SCHOOL WORKSHEET'!$BV:$BV,'SCHOOL WORKSHEET'!$B:$B,TRUE,'SCHOOL WORKSHEET'!$C:$C,$A94)</f>
        <v>0</v>
      </c>
      <c r="T94" s="212">
        <f>SUMIFS('SCHOOL WORKSHEET'!$BW:$BW,'SCHOOL WORKSHEET'!$B:$B,TRUE,'SCHOOL WORKSHEET'!$C:$C,$A94)</f>
        <v>0</v>
      </c>
      <c r="U94" s="213">
        <f t="shared" si="8"/>
        <v>0</v>
      </c>
      <c r="V94" s="214">
        <f t="shared" si="9"/>
        <v>0</v>
      </c>
    </row>
    <row r="95" spans="1:22" ht="22.5" customHeight="1" x14ac:dyDescent="0.2">
      <c r="A95" s="200">
        <v>92</v>
      </c>
      <c r="B95" s="201" t="s">
        <v>398</v>
      </c>
      <c r="C95" s="202">
        <f>COUNTIFS('SCHOOL WORKSHEET'!B:B,TRUE,'SCHOOL WORKSHEET'!C:C,A95)</f>
        <v>0</v>
      </c>
      <c r="D95" s="203">
        <f>SUMIFS('SCHOOL WORKSHEET'!$I:$I,'SCHOOL WORKSHEET'!$B:$B,TRUE,'SCHOOL WORKSHEET'!$C:$C,$A95)</f>
        <v>0</v>
      </c>
      <c r="E95" s="98">
        <f>IF(SUMIFS('SCHOOL WORKSHEET'!$F:$F,'SCHOOL WORKSHEET'!$B:$B,TRUE,'SCHOOL WORKSHEET'!$C:$C,$A95)=0,0,
IF(ROUND(SUMIFS('SCHOOL WORKSHEET'!$F:$F,'SCHOOL WORKSHEET'!$B:$B,TRUE,'SCHOOL WORKSHEET'!$C:$C,$A95)/SUMIFS('SCHOOL WORKSHEET'!$I:$I,'SCHOOL WORKSHEET'!$B:$B,TRUE,'SCHOOL WORKSHEET'!$C:$C,$A95),4)&gt;=0.4,
MIN(1,ROUND(SUMIFS('SCHOOL WORKSHEET'!$F:$F,'SCHOOL WORKSHEET'!$B:$B,TRUE,'SCHOOL WORKSHEET'!$C:$C,$A95)/SUMIFS('SCHOOL WORKSHEET'!$I:$I,'SCHOOL WORKSHEET'!$B:$B,TRUE,'SCHOOL WORKSHEET'!$C:$C,$A95)*'FEDERAL RATES (HIDDEN)'!$C$2,4)),
ROUND(SUMIFS('SCHOOL WORKSHEET'!$F:$F,'SCHOOL WORKSHEET'!$B:$B,TRUE,'SCHOOL WORKSHEET'!$C:$C,$A95)/SUMIFS('SCHOOL WORKSHEET'!$I:$I,'SCHOOL WORKSHEET'!$B:$B,TRUE,'SCHOOL WORKSHEET'!$C:$C,$A95),4)))</f>
        <v>0</v>
      </c>
      <c r="F95" s="204"/>
      <c r="G95" s="205">
        <f>IF(SUMIFS('SCHOOL WORKSHEET'!$H:$H,'SCHOOL WORKSHEET'!$B:$B,TRUE,'SCHOOL WORKSHEET'!$C:$C,$A95)=0,0,1-$E95)</f>
        <v>0</v>
      </c>
      <c r="H95" s="206">
        <f>IF($C95=0,0,SUMIFS('SCHOOL WORKSHEET'!$S:$S,'SCHOOL WORKSHEET'!$B:$B,TRUE,'SCHOOL WORKSHEET'!$C:$C,$A95)/SUMIFS('SCHOOL WORKSHEET'!$N:$N,'SCHOOL WORKSHEET'!$B:$B,TRUE,'SCHOOL WORKSHEET'!$C:$C,$A95))</f>
        <v>0</v>
      </c>
      <c r="I95" s="207">
        <f>IF($C95=0,0,SUMIFS('SCHOOL WORKSHEET'!$X:$X,'SCHOOL WORKSHEET'!$B:$B,TRUE,'SCHOOL WORKSHEET'!$C:$C,$A95)/SUMIFS('SCHOOL WORKSHEET'!$N:$N,'SCHOOL WORKSHEET'!$B:$B,TRUE,'SCHOOL WORKSHEET'!$C:$C,$A95))</f>
        <v>0</v>
      </c>
      <c r="J95" s="207">
        <f>IF($C95=0,0,SUMIFS('SCHOOL WORKSHEET'!$AC:$AC,'SCHOOL WORKSHEET'!$B:$B,TRUE,'SCHOOL WORKSHEET'!$C:$C,$A95)/SUMIFS('SCHOOL WORKSHEET'!$N:$N,'SCHOOL WORKSHEET'!$B:$B,TRUE,'SCHOOL WORKSHEET'!$C:$C,$A95))</f>
        <v>0</v>
      </c>
      <c r="K95" s="207">
        <f>IF($C95=0,0,SUMIFS('SCHOOL WORKSHEET'!$AH:$AH,'SCHOOL WORKSHEET'!$B:$B,TRUE,'SCHOOL WORKSHEET'!$C:$C,$A95)/SUMIFS('SCHOOL WORKSHEET'!$N:$N,'SCHOOL WORKSHEET'!$B:$B,TRUE,'SCHOOL WORKSHEET'!$C:$C,$A95))</f>
        <v>0</v>
      </c>
      <c r="L95" s="208">
        <f>IF($C95=0,0,SUMIFS('SCHOOL WORKSHEET'!$AJ:$AJ,'SCHOOL WORKSHEET'!$B:$B,TRUE,'SCHOOL WORKSHEET'!$C:$C,$A95)/SUMIFS('SCHOOL WORKSHEET'!$N:$N,'SCHOOL WORKSHEET'!$B:$B,TRUE,'SCHOOL WORKSHEET'!$C:$C,$A95))</f>
        <v>0</v>
      </c>
      <c r="M95" s="209">
        <f>SUMIFS('SCHOOL WORKSHEET'!$BO:$BO,'SCHOOL WORKSHEET'!$B:$B,TRUE,'SCHOOL WORKSHEET'!$C:$C,$A95)+SUMIFS('SCHOOL WORKSHEET'!$BS:$BS,'SCHOOL WORKSHEET'!$B:$B,TRUE,'SCHOOL WORKSHEET'!$C:$C,$A95)</f>
        <v>0</v>
      </c>
      <c r="N95" s="210">
        <f>SUMIFS('SCHOOL WORKSHEET'!$BP:$BP,'SCHOOL WORKSHEET'!$B:$B,TRUE,'SCHOOL WORKSHEET'!$C:$C,$A95)</f>
        <v>0</v>
      </c>
      <c r="O95" s="210">
        <f>SUMIFS('SCHOOL WORKSHEET'!$BQ:$BQ,'SCHOOL WORKSHEET'!$B:$B,TRUE,'SCHOOL WORKSHEET'!$C:$C,$A95)+SUMIFS('SCHOOL WORKSHEET'!$BT:$BT,'SCHOOL WORKSHEET'!$B:$B,TRUE,'SCHOOL WORKSHEET'!$C:$C,$A95)</f>
        <v>0</v>
      </c>
      <c r="P95" s="210">
        <f>SUMIFS('SCHOOL WORKSHEET'!$BR:$BR,'SCHOOL WORKSHEET'!$B:$B,TRUE,'SCHOOL WORKSHEET'!$C:$C,$A95)</f>
        <v>0</v>
      </c>
      <c r="Q95" s="210">
        <f>SUMIFS('SCHOOL WORKSHEET'!$BU:$BU,'SCHOOL WORKSHEET'!$B:$B,TRUE,'SCHOOL WORKSHEET'!$C:$C,$A95)+SUMIFS('SCHOOL WORKSHEET'!$BS:$BS,'SCHOOL WORKSHEET'!$B:$B,TRUE,'SCHOOL WORKSHEET'!$C:$C,$A95)</f>
        <v>0</v>
      </c>
      <c r="R95" s="167">
        <f t="shared" si="7"/>
        <v>0</v>
      </c>
      <c r="S95" s="211">
        <f>SUMIFS('SCHOOL WORKSHEET'!$BV:$BV,'SCHOOL WORKSHEET'!$B:$B,TRUE,'SCHOOL WORKSHEET'!$C:$C,$A95)</f>
        <v>0</v>
      </c>
      <c r="T95" s="212">
        <f>SUMIFS('SCHOOL WORKSHEET'!$BW:$BW,'SCHOOL WORKSHEET'!$B:$B,TRUE,'SCHOOL WORKSHEET'!$C:$C,$A95)</f>
        <v>0</v>
      </c>
      <c r="U95" s="213">
        <f t="shared" si="8"/>
        <v>0</v>
      </c>
      <c r="V95" s="214">
        <f t="shared" si="9"/>
        <v>0</v>
      </c>
    </row>
    <row r="96" spans="1:22" ht="22.5" customHeight="1" x14ac:dyDescent="0.2">
      <c r="A96" s="200">
        <v>93</v>
      </c>
      <c r="B96" s="201" t="s">
        <v>399</v>
      </c>
      <c r="C96" s="202">
        <f>COUNTIFS('SCHOOL WORKSHEET'!B:B,TRUE,'SCHOOL WORKSHEET'!C:C,A96)</f>
        <v>0</v>
      </c>
      <c r="D96" s="203">
        <f>SUMIFS('SCHOOL WORKSHEET'!$I:$I,'SCHOOL WORKSHEET'!$B:$B,TRUE,'SCHOOL WORKSHEET'!$C:$C,$A96)</f>
        <v>0</v>
      </c>
      <c r="E96" s="98">
        <f>IF(SUMIFS('SCHOOL WORKSHEET'!$F:$F,'SCHOOL WORKSHEET'!$B:$B,TRUE,'SCHOOL WORKSHEET'!$C:$C,$A96)=0,0,
IF(ROUND(SUMIFS('SCHOOL WORKSHEET'!$F:$F,'SCHOOL WORKSHEET'!$B:$B,TRUE,'SCHOOL WORKSHEET'!$C:$C,$A96)/SUMIFS('SCHOOL WORKSHEET'!$I:$I,'SCHOOL WORKSHEET'!$B:$B,TRUE,'SCHOOL WORKSHEET'!$C:$C,$A96),4)&gt;=0.4,
MIN(1,ROUND(SUMIFS('SCHOOL WORKSHEET'!$F:$F,'SCHOOL WORKSHEET'!$B:$B,TRUE,'SCHOOL WORKSHEET'!$C:$C,$A96)/SUMIFS('SCHOOL WORKSHEET'!$I:$I,'SCHOOL WORKSHEET'!$B:$B,TRUE,'SCHOOL WORKSHEET'!$C:$C,$A96)*'FEDERAL RATES (HIDDEN)'!$C$2,4)),
ROUND(SUMIFS('SCHOOL WORKSHEET'!$F:$F,'SCHOOL WORKSHEET'!$B:$B,TRUE,'SCHOOL WORKSHEET'!$C:$C,$A96)/SUMIFS('SCHOOL WORKSHEET'!$I:$I,'SCHOOL WORKSHEET'!$B:$B,TRUE,'SCHOOL WORKSHEET'!$C:$C,$A96),4)))</f>
        <v>0</v>
      </c>
      <c r="F96" s="204"/>
      <c r="G96" s="205">
        <f>IF(SUMIFS('SCHOOL WORKSHEET'!$H:$H,'SCHOOL WORKSHEET'!$B:$B,TRUE,'SCHOOL WORKSHEET'!$C:$C,$A96)=0,0,1-$E96)</f>
        <v>0</v>
      </c>
      <c r="H96" s="206">
        <f>IF($C96=0,0,SUMIFS('SCHOOL WORKSHEET'!$S:$S,'SCHOOL WORKSHEET'!$B:$B,TRUE,'SCHOOL WORKSHEET'!$C:$C,$A96)/SUMIFS('SCHOOL WORKSHEET'!$N:$N,'SCHOOL WORKSHEET'!$B:$B,TRUE,'SCHOOL WORKSHEET'!$C:$C,$A96))</f>
        <v>0</v>
      </c>
      <c r="I96" s="207">
        <f>IF($C96=0,0,SUMIFS('SCHOOL WORKSHEET'!$X:$X,'SCHOOL WORKSHEET'!$B:$B,TRUE,'SCHOOL WORKSHEET'!$C:$C,$A96)/SUMIFS('SCHOOL WORKSHEET'!$N:$N,'SCHOOL WORKSHEET'!$B:$B,TRUE,'SCHOOL WORKSHEET'!$C:$C,$A96))</f>
        <v>0</v>
      </c>
      <c r="J96" s="207">
        <f>IF($C96=0,0,SUMIFS('SCHOOL WORKSHEET'!$AC:$AC,'SCHOOL WORKSHEET'!$B:$B,TRUE,'SCHOOL WORKSHEET'!$C:$C,$A96)/SUMIFS('SCHOOL WORKSHEET'!$N:$N,'SCHOOL WORKSHEET'!$B:$B,TRUE,'SCHOOL WORKSHEET'!$C:$C,$A96))</f>
        <v>0</v>
      </c>
      <c r="K96" s="207">
        <f>IF($C96=0,0,SUMIFS('SCHOOL WORKSHEET'!$AH:$AH,'SCHOOL WORKSHEET'!$B:$B,TRUE,'SCHOOL WORKSHEET'!$C:$C,$A96)/SUMIFS('SCHOOL WORKSHEET'!$N:$N,'SCHOOL WORKSHEET'!$B:$B,TRUE,'SCHOOL WORKSHEET'!$C:$C,$A96))</f>
        <v>0</v>
      </c>
      <c r="L96" s="208">
        <f>IF($C96=0,0,SUMIFS('SCHOOL WORKSHEET'!$AJ:$AJ,'SCHOOL WORKSHEET'!$B:$B,TRUE,'SCHOOL WORKSHEET'!$C:$C,$A96)/SUMIFS('SCHOOL WORKSHEET'!$N:$N,'SCHOOL WORKSHEET'!$B:$B,TRUE,'SCHOOL WORKSHEET'!$C:$C,$A96))</f>
        <v>0</v>
      </c>
      <c r="M96" s="209">
        <f>SUMIFS('SCHOOL WORKSHEET'!$BO:$BO,'SCHOOL WORKSHEET'!$B:$B,TRUE,'SCHOOL WORKSHEET'!$C:$C,$A96)+SUMIFS('SCHOOL WORKSHEET'!$BS:$BS,'SCHOOL WORKSHEET'!$B:$B,TRUE,'SCHOOL WORKSHEET'!$C:$C,$A96)</f>
        <v>0</v>
      </c>
      <c r="N96" s="210">
        <f>SUMIFS('SCHOOL WORKSHEET'!$BP:$BP,'SCHOOL WORKSHEET'!$B:$B,TRUE,'SCHOOL WORKSHEET'!$C:$C,$A96)</f>
        <v>0</v>
      </c>
      <c r="O96" s="210">
        <f>SUMIFS('SCHOOL WORKSHEET'!$BQ:$BQ,'SCHOOL WORKSHEET'!$B:$B,TRUE,'SCHOOL WORKSHEET'!$C:$C,$A96)+SUMIFS('SCHOOL WORKSHEET'!$BT:$BT,'SCHOOL WORKSHEET'!$B:$B,TRUE,'SCHOOL WORKSHEET'!$C:$C,$A96)</f>
        <v>0</v>
      </c>
      <c r="P96" s="210">
        <f>SUMIFS('SCHOOL WORKSHEET'!$BR:$BR,'SCHOOL WORKSHEET'!$B:$B,TRUE,'SCHOOL WORKSHEET'!$C:$C,$A96)</f>
        <v>0</v>
      </c>
      <c r="Q96" s="210">
        <f>SUMIFS('SCHOOL WORKSHEET'!$BU:$BU,'SCHOOL WORKSHEET'!$B:$B,TRUE,'SCHOOL WORKSHEET'!$C:$C,$A96)+SUMIFS('SCHOOL WORKSHEET'!$BS:$BS,'SCHOOL WORKSHEET'!$B:$B,TRUE,'SCHOOL WORKSHEET'!$C:$C,$A96)</f>
        <v>0</v>
      </c>
      <c r="R96" s="167">
        <f t="shared" si="7"/>
        <v>0</v>
      </c>
      <c r="S96" s="211">
        <f>SUMIFS('SCHOOL WORKSHEET'!$BV:$BV,'SCHOOL WORKSHEET'!$B:$B,TRUE,'SCHOOL WORKSHEET'!$C:$C,$A96)</f>
        <v>0</v>
      </c>
      <c r="T96" s="212">
        <f>SUMIFS('SCHOOL WORKSHEET'!$BW:$BW,'SCHOOL WORKSHEET'!$B:$B,TRUE,'SCHOOL WORKSHEET'!$C:$C,$A96)</f>
        <v>0</v>
      </c>
      <c r="U96" s="213">
        <f t="shared" si="8"/>
        <v>0</v>
      </c>
      <c r="V96" s="214">
        <f t="shared" si="9"/>
        <v>0</v>
      </c>
    </row>
    <row r="97" spans="1:22" ht="22.5" customHeight="1" x14ac:dyDescent="0.2">
      <c r="A97" s="200">
        <v>94</v>
      </c>
      <c r="B97" s="201" t="s">
        <v>400</v>
      </c>
      <c r="C97" s="202">
        <f>COUNTIFS('SCHOOL WORKSHEET'!B:B,TRUE,'SCHOOL WORKSHEET'!C:C,A97)</f>
        <v>0</v>
      </c>
      <c r="D97" s="203">
        <f>SUMIFS('SCHOOL WORKSHEET'!$I:$I,'SCHOOL WORKSHEET'!$B:$B,TRUE,'SCHOOL WORKSHEET'!$C:$C,$A97)</f>
        <v>0</v>
      </c>
      <c r="E97" s="98">
        <f>IF(SUMIFS('SCHOOL WORKSHEET'!$F:$F,'SCHOOL WORKSHEET'!$B:$B,TRUE,'SCHOOL WORKSHEET'!$C:$C,$A97)=0,0,
IF(ROUND(SUMIFS('SCHOOL WORKSHEET'!$F:$F,'SCHOOL WORKSHEET'!$B:$B,TRUE,'SCHOOL WORKSHEET'!$C:$C,$A97)/SUMIFS('SCHOOL WORKSHEET'!$I:$I,'SCHOOL WORKSHEET'!$B:$B,TRUE,'SCHOOL WORKSHEET'!$C:$C,$A97),4)&gt;=0.4,
MIN(1,ROUND(SUMIFS('SCHOOL WORKSHEET'!$F:$F,'SCHOOL WORKSHEET'!$B:$B,TRUE,'SCHOOL WORKSHEET'!$C:$C,$A97)/SUMIFS('SCHOOL WORKSHEET'!$I:$I,'SCHOOL WORKSHEET'!$B:$B,TRUE,'SCHOOL WORKSHEET'!$C:$C,$A97)*'FEDERAL RATES (HIDDEN)'!$C$2,4)),
ROUND(SUMIFS('SCHOOL WORKSHEET'!$F:$F,'SCHOOL WORKSHEET'!$B:$B,TRUE,'SCHOOL WORKSHEET'!$C:$C,$A97)/SUMIFS('SCHOOL WORKSHEET'!$I:$I,'SCHOOL WORKSHEET'!$B:$B,TRUE,'SCHOOL WORKSHEET'!$C:$C,$A97),4)))</f>
        <v>0</v>
      </c>
      <c r="F97" s="204"/>
      <c r="G97" s="205">
        <f>IF(SUMIFS('SCHOOL WORKSHEET'!$H:$H,'SCHOOL WORKSHEET'!$B:$B,TRUE,'SCHOOL WORKSHEET'!$C:$C,$A97)=0,0,1-$E97)</f>
        <v>0</v>
      </c>
      <c r="H97" s="206">
        <f>IF($C97=0,0,SUMIFS('SCHOOL WORKSHEET'!$S:$S,'SCHOOL WORKSHEET'!$B:$B,TRUE,'SCHOOL WORKSHEET'!$C:$C,$A97)/SUMIFS('SCHOOL WORKSHEET'!$N:$N,'SCHOOL WORKSHEET'!$B:$B,TRUE,'SCHOOL WORKSHEET'!$C:$C,$A97))</f>
        <v>0</v>
      </c>
      <c r="I97" s="207">
        <f>IF($C97=0,0,SUMIFS('SCHOOL WORKSHEET'!$X:$X,'SCHOOL WORKSHEET'!$B:$B,TRUE,'SCHOOL WORKSHEET'!$C:$C,$A97)/SUMIFS('SCHOOL WORKSHEET'!$N:$N,'SCHOOL WORKSHEET'!$B:$B,TRUE,'SCHOOL WORKSHEET'!$C:$C,$A97))</f>
        <v>0</v>
      </c>
      <c r="J97" s="207">
        <f>IF($C97=0,0,SUMIFS('SCHOOL WORKSHEET'!$AC:$AC,'SCHOOL WORKSHEET'!$B:$B,TRUE,'SCHOOL WORKSHEET'!$C:$C,$A97)/SUMIFS('SCHOOL WORKSHEET'!$N:$N,'SCHOOL WORKSHEET'!$B:$B,TRUE,'SCHOOL WORKSHEET'!$C:$C,$A97))</f>
        <v>0</v>
      </c>
      <c r="K97" s="207">
        <f>IF($C97=0,0,SUMIFS('SCHOOL WORKSHEET'!$AH:$AH,'SCHOOL WORKSHEET'!$B:$B,TRUE,'SCHOOL WORKSHEET'!$C:$C,$A97)/SUMIFS('SCHOOL WORKSHEET'!$N:$N,'SCHOOL WORKSHEET'!$B:$B,TRUE,'SCHOOL WORKSHEET'!$C:$C,$A97))</f>
        <v>0</v>
      </c>
      <c r="L97" s="208">
        <f>IF($C97=0,0,SUMIFS('SCHOOL WORKSHEET'!$AJ:$AJ,'SCHOOL WORKSHEET'!$B:$B,TRUE,'SCHOOL WORKSHEET'!$C:$C,$A97)/SUMIFS('SCHOOL WORKSHEET'!$N:$N,'SCHOOL WORKSHEET'!$B:$B,TRUE,'SCHOOL WORKSHEET'!$C:$C,$A97))</f>
        <v>0</v>
      </c>
      <c r="M97" s="209">
        <f>SUMIFS('SCHOOL WORKSHEET'!$BO:$BO,'SCHOOL WORKSHEET'!$B:$B,TRUE,'SCHOOL WORKSHEET'!$C:$C,$A97)+SUMIFS('SCHOOL WORKSHEET'!$BS:$BS,'SCHOOL WORKSHEET'!$B:$B,TRUE,'SCHOOL WORKSHEET'!$C:$C,$A97)</f>
        <v>0</v>
      </c>
      <c r="N97" s="210">
        <f>SUMIFS('SCHOOL WORKSHEET'!$BP:$BP,'SCHOOL WORKSHEET'!$B:$B,TRUE,'SCHOOL WORKSHEET'!$C:$C,$A97)</f>
        <v>0</v>
      </c>
      <c r="O97" s="210">
        <f>SUMIFS('SCHOOL WORKSHEET'!$BQ:$BQ,'SCHOOL WORKSHEET'!$B:$B,TRUE,'SCHOOL WORKSHEET'!$C:$C,$A97)+SUMIFS('SCHOOL WORKSHEET'!$BT:$BT,'SCHOOL WORKSHEET'!$B:$B,TRUE,'SCHOOL WORKSHEET'!$C:$C,$A97)</f>
        <v>0</v>
      </c>
      <c r="P97" s="210">
        <f>SUMIFS('SCHOOL WORKSHEET'!$BR:$BR,'SCHOOL WORKSHEET'!$B:$B,TRUE,'SCHOOL WORKSHEET'!$C:$C,$A97)</f>
        <v>0</v>
      </c>
      <c r="Q97" s="210">
        <f>SUMIFS('SCHOOL WORKSHEET'!$BU:$BU,'SCHOOL WORKSHEET'!$B:$B,TRUE,'SCHOOL WORKSHEET'!$C:$C,$A97)+SUMIFS('SCHOOL WORKSHEET'!$BS:$BS,'SCHOOL WORKSHEET'!$B:$B,TRUE,'SCHOOL WORKSHEET'!$C:$C,$A97)</f>
        <v>0</v>
      </c>
      <c r="R97" s="167">
        <f t="shared" si="7"/>
        <v>0</v>
      </c>
      <c r="S97" s="211">
        <f>SUMIFS('SCHOOL WORKSHEET'!$BV:$BV,'SCHOOL WORKSHEET'!$B:$B,TRUE,'SCHOOL WORKSHEET'!$C:$C,$A97)</f>
        <v>0</v>
      </c>
      <c r="T97" s="212">
        <f>SUMIFS('SCHOOL WORKSHEET'!$BW:$BW,'SCHOOL WORKSHEET'!$B:$B,TRUE,'SCHOOL WORKSHEET'!$C:$C,$A97)</f>
        <v>0</v>
      </c>
      <c r="U97" s="213">
        <f t="shared" si="8"/>
        <v>0</v>
      </c>
      <c r="V97" s="214">
        <f t="shared" si="9"/>
        <v>0</v>
      </c>
    </row>
    <row r="98" spans="1:22" ht="22.5" customHeight="1" x14ac:dyDescent="0.2">
      <c r="A98" s="200">
        <v>95</v>
      </c>
      <c r="B98" s="201" t="s">
        <v>401</v>
      </c>
      <c r="C98" s="202">
        <f>COUNTIFS('SCHOOL WORKSHEET'!B:B,TRUE,'SCHOOL WORKSHEET'!C:C,A98)</f>
        <v>0</v>
      </c>
      <c r="D98" s="203">
        <f>SUMIFS('SCHOOL WORKSHEET'!$I:$I,'SCHOOL WORKSHEET'!$B:$B,TRUE,'SCHOOL WORKSHEET'!$C:$C,$A98)</f>
        <v>0</v>
      </c>
      <c r="E98" s="98">
        <f>IF(SUMIFS('SCHOOL WORKSHEET'!$F:$F,'SCHOOL WORKSHEET'!$B:$B,TRUE,'SCHOOL WORKSHEET'!$C:$C,$A98)=0,0,
IF(ROUND(SUMIFS('SCHOOL WORKSHEET'!$F:$F,'SCHOOL WORKSHEET'!$B:$B,TRUE,'SCHOOL WORKSHEET'!$C:$C,$A98)/SUMIFS('SCHOOL WORKSHEET'!$I:$I,'SCHOOL WORKSHEET'!$B:$B,TRUE,'SCHOOL WORKSHEET'!$C:$C,$A98),4)&gt;=0.4,
MIN(1,ROUND(SUMIFS('SCHOOL WORKSHEET'!$F:$F,'SCHOOL WORKSHEET'!$B:$B,TRUE,'SCHOOL WORKSHEET'!$C:$C,$A98)/SUMIFS('SCHOOL WORKSHEET'!$I:$I,'SCHOOL WORKSHEET'!$B:$B,TRUE,'SCHOOL WORKSHEET'!$C:$C,$A98)*'FEDERAL RATES (HIDDEN)'!$C$2,4)),
ROUND(SUMIFS('SCHOOL WORKSHEET'!$F:$F,'SCHOOL WORKSHEET'!$B:$B,TRUE,'SCHOOL WORKSHEET'!$C:$C,$A98)/SUMIFS('SCHOOL WORKSHEET'!$I:$I,'SCHOOL WORKSHEET'!$B:$B,TRUE,'SCHOOL WORKSHEET'!$C:$C,$A98),4)))</f>
        <v>0</v>
      </c>
      <c r="F98" s="204"/>
      <c r="G98" s="205">
        <f>IF(SUMIFS('SCHOOL WORKSHEET'!$H:$H,'SCHOOL WORKSHEET'!$B:$B,TRUE,'SCHOOL WORKSHEET'!$C:$C,$A98)=0,0,1-$E98)</f>
        <v>0</v>
      </c>
      <c r="H98" s="206">
        <f>IF($C98=0,0,SUMIFS('SCHOOL WORKSHEET'!$S:$S,'SCHOOL WORKSHEET'!$B:$B,TRUE,'SCHOOL WORKSHEET'!$C:$C,$A98)/SUMIFS('SCHOOL WORKSHEET'!$N:$N,'SCHOOL WORKSHEET'!$B:$B,TRUE,'SCHOOL WORKSHEET'!$C:$C,$A98))</f>
        <v>0</v>
      </c>
      <c r="I98" s="207">
        <f>IF($C98=0,0,SUMIFS('SCHOOL WORKSHEET'!$X:$X,'SCHOOL WORKSHEET'!$B:$B,TRUE,'SCHOOL WORKSHEET'!$C:$C,$A98)/SUMIFS('SCHOOL WORKSHEET'!$N:$N,'SCHOOL WORKSHEET'!$B:$B,TRUE,'SCHOOL WORKSHEET'!$C:$C,$A98))</f>
        <v>0</v>
      </c>
      <c r="J98" s="207">
        <f>IF($C98=0,0,SUMIFS('SCHOOL WORKSHEET'!$AC:$AC,'SCHOOL WORKSHEET'!$B:$B,TRUE,'SCHOOL WORKSHEET'!$C:$C,$A98)/SUMIFS('SCHOOL WORKSHEET'!$N:$N,'SCHOOL WORKSHEET'!$B:$B,TRUE,'SCHOOL WORKSHEET'!$C:$C,$A98))</f>
        <v>0</v>
      </c>
      <c r="K98" s="207">
        <f>IF($C98=0,0,SUMIFS('SCHOOL WORKSHEET'!$AH:$AH,'SCHOOL WORKSHEET'!$B:$B,TRUE,'SCHOOL WORKSHEET'!$C:$C,$A98)/SUMIFS('SCHOOL WORKSHEET'!$N:$N,'SCHOOL WORKSHEET'!$B:$B,TRUE,'SCHOOL WORKSHEET'!$C:$C,$A98))</f>
        <v>0</v>
      </c>
      <c r="L98" s="208">
        <f>IF($C98=0,0,SUMIFS('SCHOOL WORKSHEET'!$AJ:$AJ,'SCHOOL WORKSHEET'!$B:$B,TRUE,'SCHOOL WORKSHEET'!$C:$C,$A98)/SUMIFS('SCHOOL WORKSHEET'!$N:$N,'SCHOOL WORKSHEET'!$B:$B,TRUE,'SCHOOL WORKSHEET'!$C:$C,$A98))</f>
        <v>0</v>
      </c>
      <c r="M98" s="209">
        <f>SUMIFS('SCHOOL WORKSHEET'!$BO:$BO,'SCHOOL WORKSHEET'!$B:$B,TRUE,'SCHOOL WORKSHEET'!$C:$C,$A98)+SUMIFS('SCHOOL WORKSHEET'!$BS:$BS,'SCHOOL WORKSHEET'!$B:$B,TRUE,'SCHOOL WORKSHEET'!$C:$C,$A98)</f>
        <v>0</v>
      </c>
      <c r="N98" s="210">
        <f>SUMIFS('SCHOOL WORKSHEET'!$BP:$BP,'SCHOOL WORKSHEET'!$B:$B,TRUE,'SCHOOL WORKSHEET'!$C:$C,$A98)</f>
        <v>0</v>
      </c>
      <c r="O98" s="210">
        <f>SUMIFS('SCHOOL WORKSHEET'!$BQ:$BQ,'SCHOOL WORKSHEET'!$B:$B,TRUE,'SCHOOL WORKSHEET'!$C:$C,$A98)+SUMIFS('SCHOOL WORKSHEET'!$BT:$BT,'SCHOOL WORKSHEET'!$B:$B,TRUE,'SCHOOL WORKSHEET'!$C:$C,$A98)</f>
        <v>0</v>
      </c>
      <c r="P98" s="210">
        <f>SUMIFS('SCHOOL WORKSHEET'!$BR:$BR,'SCHOOL WORKSHEET'!$B:$B,TRUE,'SCHOOL WORKSHEET'!$C:$C,$A98)</f>
        <v>0</v>
      </c>
      <c r="Q98" s="210">
        <f>SUMIFS('SCHOOL WORKSHEET'!$BU:$BU,'SCHOOL WORKSHEET'!$B:$B,TRUE,'SCHOOL WORKSHEET'!$C:$C,$A98)+SUMIFS('SCHOOL WORKSHEET'!$BS:$BS,'SCHOOL WORKSHEET'!$B:$B,TRUE,'SCHOOL WORKSHEET'!$C:$C,$A98)</f>
        <v>0</v>
      </c>
      <c r="R98" s="167">
        <f t="shared" si="7"/>
        <v>0</v>
      </c>
      <c r="S98" s="211">
        <f>SUMIFS('SCHOOL WORKSHEET'!$BV:$BV,'SCHOOL WORKSHEET'!$B:$B,TRUE,'SCHOOL WORKSHEET'!$C:$C,$A98)</f>
        <v>0</v>
      </c>
      <c r="T98" s="212">
        <f>SUMIFS('SCHOOL WORKSHEET'!$BW:$BW,'SCHOOL WORKSHEET'!$B:$B,TRUE,'SCHOOL WORKSHEET'!$C:$C,$A98)</f>
        <v>0</v>
      </c>
      <c r="U98" s="213">
        <f t="shared" si="8"/>
        <v>0</v>
      </c>
      <c r="V98" s="214">
        <f t="shared" si="9"/>
        <v>0</v>
      </c>
    </row>
    <row r="99" spans="1:22" ht="22.5" customHeight="1" x14ac:dyDescent="0.2">
      <c r="A99" s="200">
        <v>96</v>
      </c>
      <c r="B99" s="201" t="s">
        <v>402</v>
      </c>
      <c r="C99" s="202">
        <f>COUNTIFS('SCHOOL WORKSHEET'!B:B,TRUE,'SCHOOL WORKSHEET'!C:C,A99)</f>
        <v>0</v>
      </c>
      <c r="D99" s="203">
        <f>SUMIFS('SCHOOL WORKSHEET'!$I:$I,'SCHOOL WORKSHEET'!$B:$B,TRUE,'SCHOOL WORKSHEET'!$C:$C,$A99)</f>
        <v>0</v>
      </c>
      <c r="E99" s="98">
        <f>IF(SUMIFS('SCHOOL WORKSHEET'!$F:$F,'SCHOOL WORKSHEET'!$B:$B,TRUE,'SCHOOL WORKSHEET'!$C:$C,$A99)=0,0,
IF(ROUND(SUMIFS('SCHOOL WORKSHEET'!$F:$F,'SCHOOL WORKSHEET'!$B:$B,TRUE,'SCHOOL WORKSHEET'!$C:$C,$A99)/SUMIFS('SCHOOL WORKSHEET'!$I:$I,'SCHOOL WORKSHEET'!$B:$B,TRUE,'SCHOOL WORKSHEET'!$C:$C,$A99),4)&gt;=0.4,
MIN(1,ROUND(SUMIFS('SCHOOL WORKSHEET'!$F:$F,'SCHOOL WORKSHEET'!$B:$B,TRUE,'SCHOOL WORKSHEET'!$C:$C,$A99)/SUMIFS('SCHOOL WORKSHEET'!$I:$I,'SCHOOL WORKSHEET'!$B:$B,TRUE,'SCHOOL WORKSHEET'!$C:$C,$A99)*'FEDERAL RATES (HIDDEN)'!$C$2,4)),
ROUND(SUMIFS('SCHOOL WORKSHEET'!$F:$F,'SCHOOL WORKSHEET'!$B:$B,TRUE,'SCHOOL WORKSHEET'!$C:$C,$A99)/SUMIFS('SCHOOL WORKSHEET'!$I:$I,'SCHOOL WORKSHEET'!$B:$B,TRUE,'SCHOOL WORKSHEET'!$C:$C,$A99),4)))</f>
        <v>0</v>
      </c>
      <c r="F99" s="204"/>
      <c r="G99" s="205">
        <f>IF(SUMIFS('SCHOOL WORKSHEET'!$H:$H,'SCHOOL WORKSHEET'!$B:$B,TRUE,'SCHOOL WORKSHEET'!$C:$C,$A99)=0,0,1-$E99)</f>
        <v>0</v>
      </c>
      <c r="H99" s="206">
        <f>IF($C99=0,0,SUMIFS('SCHOOL WORKSHEET'!$S:$S,'SCHOOL WORKSHEET'!$B:$B,TRUE,'SCHOOL WORKSHEET'!$C:$C,$A99)/SUMIFS('SCHOOL WORKSHEET'!$N:$N,'SCHOOL WORKSHEET'!$B:$B,TRUE,'SCHOOL WORKSHEET'!$C:$C,$A99))</f>
        <v>0</v>
      </c>
      <c r="I99" s="207">
        <f>IF($C99=0,0,SUMIFS('SCHOOL WORKSHEET'!$X:$X,'SCHOOL WORKSHEET'!$B:$B,TRUE,'SCHOOL WORKSHEET'!$C:$C,$A99)/SUMIFS('SCHOOL WORKSHEET'!$N:$N,'SCHOOL WORKSHEET'!$B:$B,TRUE,'SCHOOL WORKSHEET'!$C:$C,$A99))</f>
        <v>0</v>
      </c>
      <c r="J99" s="207">
        <f>IF($C99=0,0,SUMIFS('SCHOOL WORKSHEET'!$AC:$AC,'SCHOOL WORKSHEET'!$B:$B,TRUE,'SCHOOL WORKSHEET'!$C:$C,$A99)/SUMIFS('SCHOOL WORKSHEET'!$N:$N,'SCHOOL WORKSHEET'!$B:$B,TRUE,'SCHOOL WORKSHEET'!$C:$C,$A99))</f>
        <v>0</v>
      </c>
      <c r="K99" s="207">
        <f>IF($C99=0,0,SUMIFS('SCHOOL WORKSHEET'!$AH:$AH,'SCHOOL WORKSHEET'!$B:$B,TRUE,'SCHOOL WORKSHEET'!$C:$C,$A99)/SUMIFS('SCHOOL WORKSHEET'!$N:$N,'SCHOOL WORKSHEET'!$B:$B,TRUE,'SCHOOL WORKSHEET'!$C:$C,$A99))</f>
        <v>0</v>
      </c>
      <c r="L99" s="208">
        <f>IF($C99=0,0,SUMIFS('SCHOOL WORKSHEET'!$AJ:$AJ,'SCHOOL WORKSHEET'!$B:$B,TRUE,'SCHOOL WORKSHEET'!$C:$C,$A99)/SUMIFS('SCHOOL WORKSHEET'!$N:$N,'SCHOOL WORKSHEET'!$B:$B,TRUE,'SCHOOL WORKSHEET'!$C:$C,$A99))</f>
        <v>0</v>
      </c>
      <c r="M99" s="209">
        <f>SUMIFS('SCHOOL WORKSHEET'!$BO:$BO,'SCHOOL WORKSHEET'!$B:$B,TRUE,'SCHOOL WORKSHEET'!$C:$C,$A99)+SUMIFS('SCHOOL WORKSHEET'!$BS:$BS,'SCHOOL WORKSHEET'!$B:$B,TRUE,'SCHOOL WORKSHEET'!$C:$C,$A99)</f>
        <v>0</v>
      </c>
      <c r="N99" s="210">
        <f>SUMIFS('SCHOOL WORKSHEET'!$BP:$BP,'SCHOOL WORKSHEET'!$B:$B,TRUE,'SCHOOL WORKSHEET'!$C:$C,$A99)</f>
        <v>0</v>
      </c>
      <c r="O99" s="210">
        <f>SUMIFS('SCHOOL WORKSHEET'!$BQ:$BQ,'SCHOOL WORKSHEET'!$B:$B,TRUE,'SCHOOL WORKSHEET'!$C:$C,$A99)+SUMIFS('SCHOOL WORKSHEET'!$BT:$BT,'SCHOOL WORKSHEET'!$B:$B,TRUE,'SCHOOL WORKSHEET'!$C:$C,$A99)</f>
        <v>0</v>
      </c>
      <c r="P99" s="210">
        <f>SUMIFS('SCHOOL WORKSHEET'!$BR:$BR,'SCHOOL WORKSHEET'!$B:$B,TRUE,'SCHOOL WORKSHEET'!$C:$C,$A99)</f>
        <v>0</v>
      </c>
      <c r="Q99" s="210">
        <f>SUMIFS('SCHOOL WORKSHEET'!$BU:$BU,'SCHOOL WORKSHEET'!$B:$B,TRUE,'SCHOOL WORKSHEET'!$C:$C,$A99)+SUMIFS('SCHOOL WORKSHEET'!$BS:$BS,'SCHOOL WORKSHEET'!$B:$B,TRUE,'SCHOOL WORKSHEET'!$C:$C,$A99)</f>
        <v>0</v>
      </c>
      <c r="R99" s="167">
        <f t="shared" si="7"/>
        <v>0</v>
      </c>
      <c r="S99" s="211">
        <f>SUMIFS('SCHOOL WORKSHEET'!$BV:$BV,'SCHOOL WORKSHEET'!$B:$B,TRUE,'SCHOOL WORKSHEET'!$C:$C,$A99)</f>
        <v>0</v>
      </c>
      <c r="T99" s="212">
        <f>SUMIFS('SCHOOL WORKSHEET'!$BW:$BW,'SCHOOL WORKSHEET'!$B:$B,TRUE,'SCHOOL WORKSHEET'!$C:$C,$A99)</f>
        <v>0</v>
      </c>
      <c r="U99" s="213">
        <f t="shared" si="8"/>
        <v>0</v>
      </c>
      <c r="V99" s="214">
        <f t="shared" si="9"/>
        <v>0</v>
      </c>
    </row>
    <row r="100" spans="1:22" ht="22.5" customHeight="1" x14ac:dyDescent="0.2">
      <c r="A100" s="200">
        <v>97</v>
      </c>
      <c r="B100" s="201" t="s">
        <v>403</v>
      </c>
      <c r="C100" s="202">
        <f>COUNTIFS('SCHOOL WORKSHEET'!B:B,TRUE,'SCHOOL WORKSHEET'!C:C,A100)</f>
        <v>0</v>
      </c>
      <c r="D100" s="203">
        <f>SUMIFS('SCHOOL WORKSHEET'!$I:$I,'SCHOOL WORKSHEET'!$B:$B,TRUE,'SCHOOL WORKSHEET'!$C:$C,$A100)</f>
        <v>0</v>
      </c>
      <c r="E100" s="98">
        <f>IF(SUMIFS('SCHOOL WORKSHEET'!$F:$F,'SCHOOL WORKSHEET'!$B:$B,TRUE,'SCHOOL WORKSHEET'!$C:$C,$A100)=0,0,
IF(ROUND(SUMIFS('SCHOOL WORKSHEET'!$F:$F,'SCHOOL WORKSHEET'!$B:$B,TRUE,'SCHOOL WORKSHEET'!$C:$C,$A100)/SUMIFS('SCHOOL WORKSHEET'!$I:$I,'SCHOOL WORKSHEET'!$B:$B,TRUE,'SCHOOL WORKSHEET'!$C:$C,$A100),4)&gt;=0.4,
MIN(1,ROUND(SUMIFS('SCHOOL WORKSHEET'!$F:$F,'SCHOOL WORKSHEET'!$B:$B,TRUE,'SCHOOL WORKSHEET'!$C:$C,$A100)/SUMIFS('SCHOOL WORKSHEET'!$I:$I,'SCHOOL WORKSHEET'!$B:$B,TRUE,'SCHOOL WORKSHEET'!$C:$C,$A100)*'FEDERAL RATES (HIDDEN)'!$C$2,4)),
ROUND(SUMIFS('SCHOOL WORKSHEET'!$F:$F,'SCHOOL WORKSHEET'!$B:$B,TRUE,'SCHOOL WORKSHEET'!$C:$C,$A100)/SUMIFS('SCHOOL WORKSHEET'!$I:$I,'SCHOOL WORKSHEET'!$B:$B,TRUE,'SCHOOL WORKSHEET'!$C:$C,$A100),4)))</f>
        <v>0</v>
      </c>
      <c r="F100" s="204"/>
      <c r="G100" s="205">
        <f>IF(SUMIFS('SCHOOL WORKSHEET'!$H:$H,'SCHOOL WORKSHEET'!$B:$B,TRUE,'SCHOOL WORKSHEET'!$C:$C,$A100)=0,0,1-$E100)</f>
        <v>0</v>
      </c>
      <c r="H100" s="206">
        <f>IF($C100=0,0,SUMIFS('SCHOOL WORKSHEET'!$S:$S,'SCHOOL WORKSHEET'!$B:$B,TRUE,'SCHOOL WORKSHEET'!$C:$C,$A100)/SUMIFS('SCHOOL WORKSHEET'!$N:$N,'SCHOOL WORKSHEET'!$B:$B,TRUE,'SCHOOL WORKSHEET'!$C:$C,$A100))</f>
        <v>0</v>
      </c>
      <c r="I100" s="207">
        <f>IF($C100=0,0,SUMIFS('SCHOOL WORKSHEET'!$X:$X,'SCHOOL WORKSHEET'!$B:$B,TRUE,'SCHOOL WORKSHEET'!$C:$C,$A100)/SUMIFS('SCHOOL WORKSHEET'!$N:$N,'SCHOOL WORKSHEET'!$B:$B,TRUE,'SCHOOL WORKSHEET'!$C:$C,$A100))</f>
        <v>0</v>
      </c>
      <c r="J100" s="207">
        <f>IF($C100=0,0,SUMIFS('SCHOOL WORKSHEET'!$AC:$AC,'SCHOOL WORKSHEET'!$B:$B,TRUE,'SCHOOL WORKSHEET'!$C:$C,$A100)/SUMIFS('SCHOOL WORKSHEET'!$N:$N,'SCHOOL WORKSHEET'!$B:$B,TRUE,'SCHOOL WORKSHEET'!$C:$C,$A100))</f>
        <v>0</v>
      </c>
      <c r="K100" s="207">
        <f>IF($C100=0,0,SUMIFS('SCHOOL WORKSHEET'!$AH:$AH,'SCHOOL WORKSHEET'!$B:$B,TRUE,'SCHOOL WORKSHEET'!$C:$C,$A100)/SUMIFS('SCHOOL WORKSHEET'!$N:$N,'SCHOOL WORKSHEET'!$B:$B,TRUE,'SCHOOL WORKSHEET'!$C:$C,$A100))</f>
        <v>0</v>
      </c>
      <c r="L100" s="208">
        <f>IF($C100=0,0,SUMIFS('SCHOOL WORKSHEET'!$AJ:$AJ,'SCHOOL WORKSHEET'!$B:$B,TRUE,'SCHOOL WORKSHEET'!$C:$C,$A100)/SUMIFS('SCHOOL WORKSHEET'!$N:$N,'SCHOOL WORKSHEET'!$B:$B,TRUE,'SCHOOL WORKSHEET'!$C:$C,$A100))</f>
        <v>0</v>
      </c>
      <c r="M100" s="209">
        <f>SUMIFS('SCHOOL WORKSHEET'!$BO:$BO,'SCHOOL WORKSHEET'!$B:$B,TRUE,'SCHOOL WORKSHEET'!$C:$C,$A100)+SUMIFS('SCHOOL WORKSHEET'!$BS:$BS,'SCHOOL WORKSHEET'!$B:$B,TRUE,'SCHOOL WORKSHEET'!$C:$C,$A100)</f>
        <v>0</v>
      </c>
      <c r="N100" s="210">
        <f>SUMIFS('SCHOOL WORKSHEET'!$BP:$BP,'SCHOOL WORKSHEET'!$B:$B,TRUE,'SCHOOL WORKSHEET'!$C:$C,$A100)</f>
        <v>0</v>
      </c>
      <c r="O100" s="210">
        <f>SUMIFS('SCHOOL WORKSHEET'!$BQ:$BQ,'SCHOOL WORKSHEET'!$B:$B,TRUE,'SCHOOL WORKSHEET'!$C:$C,$A100)+SUMIFS('SCHOOL WORKSHEET'!$BT:$BT,'SCHOOL WORKSHEET'!$B:$B,TRUE,'SCHOOL WORKSHEET'!$C:$C,$A100)</f>
        <v>0</v>
      </c>
      <c r="P100" s="210">
        <f>SUMIFS('SCHOOL WORKSHEET'!$BR:$BR,'SCHOOL WORKSHEET'!$B:$B,TRUE,'SCHOOL WORKSHEET'!$C:$C,$A100)</f>
        <v>0</v>
      </c>
      <c r="Q100" s="210">
        <f>SUMIFS('SCHOOL WORKSHEET'!$BU:$BU,'SCHOOL WORKSHEET'!$B:$B,TRUE,'SCHOOL WORKSHEET'!$C:$C,$A100)+SUMIFS('SCHOOL WORKSHEET'!$BS:$BS,'SCHOOL WORKSHEET'!$B:$B,TRUE,'SCHOOL WORKSHEET'!$C:$C,$A100)</f>
        <v>0</v>
      </c>
      <c r="R100" s="167">
        <f t="shared" si="7"/>
        <v>0</v>
      </c>
      <c r="S100" s="211">
        <f>SUMIFS('SCHOOL WORKSHEET'!$BV:$BV,'SCHOOL WORKSHEET'!$B:$B,TRUE,'SCHOOL WORKSHEET'!$C:$C,$A100)</f>
        <v>0</v>
      </c>
      <c r="T100" s="212">
        <f>SUMIFS('SCHOOL WORKSHEET'!$BW:$BW,'SCHOOL WORKSHEET'!$B:$B,TRUE,'SCHOOL WORKSHEET'!$C:$C,$A100)</f>
        <v>0</v>
      </c>
      <c r="U100" s="213">
        <f t="shared" si="8"/>
        <v>0</v>
      </c>
      <c r="V100" s="214">
        <f t="shared" si="9"/>
        <v>0</v>
      </c>
    </row>
    <row r="101" spans="1:22" ht="22.5" customHeight="1" x14ac:dyDescent="0.2">
      <c r="A101" s="200">
        <v>98</v>
      </c>
      <c r="B101" s="201" t="s">
        <v>404</v>
      </c>
      <c r="C101" s="202">
        <f>COUNTIFS('SCHOOL WORKSHEET'!B:B,TRUE,'SCHOOL WORKSHEET'!C:C,A101)</f>
        <v>0</v>
      </c>
      <c r="D101" s="203">
        <f>SUMIFS('SCHOOL WORKSHEET'!$I:$I,'SCHOOL WORKSHEET'!$B:$B,TRUE,'SCHOOL WORKSHEET'!$C:$C,$A101)</f>
        <v>0</v>
      </c>
      <c r="E101" s="98">
        <f>IF(SUMIFS('SCHOOL WORKSHEET'!$F:$F,'SCHOOL WORKSHEET'!$B:$B,TRUE,'SCHOOL WORKSHEET'!$C:$C,$A101)=0,0,
IF(ROUND(SUMIFS('SCHOOL WORKSHEET'!$F:$F,'SCHOOL WORKSHEET'!$B:$B,TRUE,'SCHOOL WORKSHEET'!$C:$C,$A101)/SUMIFS('SCHOOL WORKSHEET'!$I:$I,'SCHOOL WORKSHEET'!$B:$B,TRUE,'SCHOOL WORKSHEET'!$C:$C,$A101),4)&gt;=0.4,
MIN(1,ROUND(SUMIFS('SCHOOL WORKSHEET'!$F:$F,'SCHOOL WORKSHEET'!$B:$B,TRUE,'SCHOOL WORKSHEET'!$C:$C,$A101)/SUMIFS('SCHOOL WORKSHEET'!$I:$I,'SCHOOL WORKSHEET'!$B:$B,TRUE,'SCHOOL WORKSHEET'!$C:$C,$A101)*'FEDERAL RATES (HIDDEN)'!$C$2,4)),
ROUND(SUMIFS('SCHOOL WORKSHEET'!$F:$F,'SCHOOL WORKSHEET'!$B:$B,TRUE,'SCHOOL WORKSHEET'!$C:$C,$A101)/SUMIFS('SCHOOL WORKSHEET'!$I:$I,'SCHOOL WORKSHEET'!$B:$B,TRUE,'SCHOOL WORKSHEET'!$C:$C,$A101),4)))</f>
        <v>0</v>
      </c>
      <c r="F101" s="204"/>
      <c r="G101" s="205">
        <f>IF(SUMIFS('SCHOOL WORKSHEET'!$H:$H,'SCHOOL WORKSHEET'!$B:$B,TRUE,'SCHOOL WORKSHEET'!$C:$C,$A101)=0,0,1-$E101)</f>
        <v>0</v>
      </c>
      <c r="H101" s="206">
        <f>IF($C101=0,0,SUMIFS('SCHOOL WORKSHEET'!$S:$S,'SCHOOL WORKSHEET'!$B:$B,TRUE,'SCHOOL WORKSHEET'!$C:$C,$A101)/SUMIFS('SCHOOL WORKSHEET'!$N:$N,'SCHOOL WORKSHEET'!$B:$B,TRUE,'SCHOOL WORKSHEET'!$C:$C,$A101))</f>
        <v>0</v>
      </c>
      <c r="I101" s="207">
        <f>IF($C101=0,0,SUMIFS('SCHOOL WORKSHEET'!$X:$X,'SCHOOL WORKSHEET'!$B:$B,TRUE,'SCHOOL WORKSHEET'!$C:$C,$A101)/SUMIFS('SCHOOL WORKSHEET'!$N:$N,'SCHOOL WORKSHEET'!$B:$B,TRUE,'SCHOOL WORKSHEET'!$C:$C,$A101))</f>
        <v>0</v>
      </c>
      <c r="J101" s="207">
        <f>IF($C101=0,0,SUMIFS('SCHOOL WORKSHEET'!$AC:$AC,'SCHOOL WORKSHEET'!$B:$B,TRUE,'SCHOOL WORKSHEET'!$C:$C,$A101)/SUMIFS('SCHOOL WORKSHEET'!$N:$N,'SCHOOL WORKSHEET'!$B:$B,TRUE,'SCHOOL WORKSHEET'!$C:$C,$A101))</f>
        <v>0</v>
      </c>
      <c r="K101" s="207">
        <f>IF($C101=0,0,SUMIFS('SCHOOL WORKSHEET'!$AH:$AH,'SCHOOL WORKSHEET'!$B:$B,TRUE,'SCHOOL WORKSHEET'!$C:$C,$A101)/SUMIFS('SCHOOL WORKSHEET'!$N:$N,'SCHOOL WORKSHEET'!$B:$B,TRUE,'SCHOOL WORKSHEET'!$C:$C,$A101))</f>
        <v>0</v>
      </c>
      <c r="L101" s="208">
        <f>IF($C101=0,0,SUMIFS('SCHOOL WORKSHEET'!$AJ:$AJ,'SCHOOL WORKSHEET'!$B:$B,TRUE,'SCHOOL WORKSHEET'!$C:$C,$A101)/SUMIFS('SCHOOL WORKSHEET'!$N:$N,'SCHOOL WORKSHEET'!$B:$B,TRUE,'SCHOOL WORKSHEET'!$C:$C,$A101))</f>
        <v>0</v>
      </c>
      <c r="M101" s="209">
        <f>SUMIFS('SCHOOL WORKSHEET'!$BO:$BO,'SCHOOL WORKSHEET'!$B:$B,TRUE,'SCHOOL WORKSHEET'!$C:$C,$A101)+SUMIFS('SCHOOL WORKSHEET'!$BS:$BS,'SCHOOL WORKSHEET'!$B:$B,TRUE,'SCHOOL WORKSHEET'!$C:$C,$A101)</f>
        <v>0</v>
      </c>
      <c r="N101" s="210">
        <f>SUMIFS('SCHOOL WORKSHEET'!$BP:$BP,'SCHOOL WORKSHEET'!$B:$B,TRUE,'SCHOOL WORKSHEET'!$C:$C,$A101)</f>
        <v>0</v>
      </c>
      <c r="O101" s="210">
        <f>SUMIFS('SCHOOL WORKSHEET'!$BQ:$BQ,'SCHOOL WORKSHEET'!$B:$B,TRUE,'SCHOOL WORKSHEET'!$C:$C,$A101)+SUMIFS('SCHOOL WORKSHEET'!$BT:$BT,'SCHOOL WORKSHEET'!$B:$B,TRUE,'SCHOOL WORKSHEET'!$C:$C,$A101)</f>
        <v>0</v>
      </c>
      <c r="P101" s="210">
        <f>SUMIFS('SCHOOL WORKSHEET'!$BR:$BR,'SCHOOL WORKSHEET'!$B:$B,TRUE,'SCHOOL WORKSHEET'!$C:$C,$A101)</f>
        <v>0</v>
      </c>
      <c r="Q101" s="210">
        <f>SUMIFS('SCHOOL WORKSHEET'!$BU:$BU,'SCHOOL WORKSHEET'!$B:$B,TRUE,'SCHOOL WORKSHEET'!$C:$C,$A101)+SUMIFS('SCHOOL WORKSHEET'!$BS:$BS,'SCHOOL WORKSHEET'!$B:$B,TRUE,'SCHOOL WORKSHEET'!$C:$C,$A101)</f>
        <v>0</v>
      </c>
      <c r="R101" s="167">
        <f t="shared" si="7"/>
        <v>0</v>
      </c>
      <c r="S101" s="211">
        <f>SUMIFS('SCHOOL WORKSHEET'!$BV:$BV,'SCHOOL WORKSHEET'!$B:$B,TRUE,'SCHOOL WORKSHEET'!$C:$C,$A101)</f>
        <v>0</v>
      </c>
      <c r="T101" s="212">
        <f>SUMIFS('SCHOOL WORKSHEET'!$BW:$BW,'SCHOOL WORKSHEET'!$B:$B,TRUE,'SCHOOL WORKSHEET'!$C:$C,$A101)</f>
        <v>0</v>
      </c>
      <c r="U101" s="213">
        <f t="shared" si="8"/>
        <v>0</v>
      </c>
      <c r="V101" s="214">
        <f t="shared" si="9"/>
        <v>0</v>
      </c>
    </row>
    <row r="102" spans="1:22" ht="22.5" customHeight="1" x14ac:dyDescent="0.2">
      <c r="A102" s="200">
        <v>99</v>
      </c>
      <c r="B102" s="201" t="s">
        <v>405</v>
      </c>
      <c r="C102" s="202">
        <f>COUNTIFS('SCHOOL WORKSHEET'!B:B,TRUE,'SCHOOL WORKSHEET'!C:C,A102)</f>
        <v>0</v>
      </c>
      <c r="D102" s="203">
        <f>SUMIFS('SCHOOL WORKSHEET'!$I:$I,'SCHOOL WORKSHEET'!$B:$B,TRUE,'SCHOOL WORKSHEET'!$C:$C,$A102)</f>
        <v>0</v>
      </c>
      <c r="E102" s="98">
        <f>IF(SUMIFS('SCHOOL WORKSHEET'!$F:$F,'SCHOOL WORKSHEET'!$B:$B,TRUE,'SCHOOL WORKSHEET'!$C:$C,$A102)=0,0,
IF(ROUND(SUMIFS('SCHOOL WORKSHEET'!$F:$F,'SCHOOL WORKSHEET'!$B:$B,TRUE,'SCHOOL WORKSHEET'!$C:$C,$A102)/SUMIFS('SCHOOL WORKSHEET'!$I:$I,'SCHOOL WORKSHEET'!$B:$B,TRUE,'SCHOOL WORKSHEET'!$C:$C,$A102),4)&gt;=0.4,
MIN(1,ROUND(SUMIFS('SCHOOL WORKSHEET'!$F:$F,'SCHOOL WORKSHEET'!$B:$B,TRUE,'SCHOOL WORKSHEET'!$C:$C,$A102)/SUMIFS('SCHOOL WORKSHEET'!$I:$I,'SCHOOL WORKSHEET'!$B:$B,TRUE,'SCHOOL WORKSHEET'!$C:$C,$A102)*'FEDERAL RATES (HIDDEN)'!$C$2,4)),
ROUND(SUMIFS('SCHOOL WORKSHEET'!$F:$F,'SCHOOL WORKSHEET'!$B:$B,TRUE,'SCHOOL WORKSHEET'!$C:$C,$A102)/SUMIFS('SCHOOL WORKSHEET'!$I:$I,'SCHOOL WORKSHEET'!$B:$B,TRUE,'SCHOOL WORKSHEET'!$C:$C,$A102),4)))</f>
        <v>0</v>
      </c>
      <c r="F102" s="204"/>
      <c r="G102" s="205">
        <f>IF(SUMIFS('SCHOOL WORKSHEET'!$H:$H,'SCHOOL WORKSHEET'!$B:$B,TRUE,'SCHOOL WORKSHEET'!$C:$C,$A102)=0,0,1-$E102)</f>
        <v>0</v>
      </c>
      <c r="H102" s="206">
        <f>IF($C102=0,0,SUMIFS('SCHOOL WORKSHEET'!$S:$S,'SCHOOL WORKSHEET'!$B:$B,TRUE,'SCHOOL WORKSHEET'!$C:$C,$A102)/SUMIFS('SCHOOL WORKSHEET'!$N:$N,'SCHOOL WORKSHEET'!$B:$B,TRUE,'SCHOOL WORKSHEET'!$C:$C,$A102))</f>
        <v>0</v>
      </c>
      <c r="I102" s="207">
        <f>IF($C102=0,0,SUMIFS('SCHOOL WORKSHEET'!$X:$X,'SCHOOL WORKSHEET'!$B:$B,TRUE,'SCHOOL WORKSHEET'!$C:$C,$A102)/SUMIFS('SCHOOL WORKSHEET'!$N:$N,'SCHOOL WORKSHEET'!$B:$B,TRUE,'SCHOOL WORKSHEET'!$C:$C,$A102))</f>
        <v>0</v>
      </c>
      <c r="J102" s="207">
        <f>IF($C102=0,0,SUMIFS('SCHOOL WORKSHEET'!$AC:$AC,'SCHOOL WORKSHEET'!$B:$B,TRUE,'SCHOOL WORKSHEET'!$C:$C,$A102)/SUMIFS('SCHOOL WORKSHEET'!$N:$N,'SCHOOL WORKSHEET'!$B:$B,TRUE,'SCHOOL WORKSHEET'!$C:$C,$A102))</f>
        <v>0</v>
      </c>
      <c r="K102" s="207">
        <f>IF($C102=0,0,SUMIFS('SCHOOL WORKSHEET'!$AH:$AH,'SCHOOL WORKSHEET'!$B:$B,TRUE,'SCHOOL WORKSHEET'!$C:$C,$A102)/SUMIFS('SCHOOL WORKSHEET'!$N:$N,'SCHOOL WORKSHEET'!$B:$B,TRUE,'SCHOOL WORKSHEET'!$C:$C,$A102))</f>
        <v>0</v>
      </c>
      <c r="L102" s="208">
        <f>IF($C102=0,0,SUMIFS('SCHOOL WORKSHEET'!$AJ:$AJ,'SCHOOL WORKSHEET'!$B:$B,TRUE,'SCHOOL WORKSHEET'!$C:$C,$A102)/SUMIFS('SCHOOL WORKSHEET'!$N:$N,'SCHOOL WORKSHEET'!$B:$B,TRUE,'SCHOOL WORKSHEET'!$C:$C,$A102))</f>
        <v>0</v>
      </c>
      <c r="M102" s="209">
        <f>SUMIFS('SCHOOL WORKSHEET'!$BO:$BO,'SCHOOL WORKSHEET'!$B:$B,TRUE,'SCHOOL WORKSHEET'!$C:$C,$A102)+SUMIFS('SCHOOL WORKSHEET'!$BS:$BS,'SCHOOL WORKSHEET'!$B:$B,TRUE,'SCHOOL WORKSHEET'!$C:$C,$A102)</f>
        <v>0</v>
      </c>
      <c r="N102" s="210">
        <f>SUMIFS('SCHOOL WORKSHEET'!$BP:$BP,'SCHOOL WORKSHEET'!$B:$B,TRUE,'SCHOOL WORKSHEET'!$C:$C,$A102)</f>
        <v>0</v>
      </c>
      <c r="O102" s="210">
        <f>SUMIFS('SCHOOL WORKSHEET'!$BQ:$BQ,'SCHOOL WORKSHEET'!$B:$B,TRUE,'SCHOOL WORKSHEET'!$C:$C,$A102)+SUMIFS('SCHOOL WORKSHEET'!$BT:$BT,'SCHOOL WORKSHEET'!$B:$B,TRUE,'SCHOOL WORKSHEET'!$C:$C,$A102)</f>
        <v>0</v>
      </c>
      <c r="P102" s="210">
        <f>SUMIFS('SCHOOL WORKSHEET'!$BR:$BR,'SCHOOL WORKSHEET'!$B:$B,TRUE,'SCHOOL WORKSHEET'!$C:$C,$A102)</f>
        <v>0</v>
      </c>
      <c r="Q102" s="210">
        <f>SUMIFS('SCHOOL WORKSHEET'!$BU:$BU,'SCHOOL WORKSHEET'!$B:$B,TRUE,'SCHOOL WORKSHEET'!$C:$C,$A102)+SUMIFS('SCHOOL WORKSHEET'!$BS:$BS,'SCHOOL WORKSHEET'!$B:$B,TRUE,'SCHOOL WORKSHEET'!$C:$C,$A102)</f>
        <v>0</v>
      </c>
      <c r="R102" s="167">
        <f t="shared" si="7"/>
        <v>0</v>
      </c>
      <c r="S102" s="211">
        <f>SUMIFS('SCHOOL WORKSHEET'!$BV:$BV,'SCHOOL WORKSHEET'!$B:$B,TRUE,'SCHOOL WORKSHEET'!$C:$C,$A102)</f>
        <v>0</v>
      </c>
      <c r="T102" s="212">
        <f>SUMIFS('SCHOOL WORKSHEET'!$BW:$BW,'SCHOOL WORKSHEET'!$B:$B,TRUE,'SCHOOL WORKSHEET'!$C:$C,$A102)</f>
        <v>0</v>
      </c>
      <c r="U102" s="213">
        <f t="shared" si="8"/>
        <v>0</v>
      </c>
      <c r="V102" s="214">
        <f t="shared" si="9"/>
        <v>0</v>
      </c>
    </row>
    <row r="103" spans="1:22" ht="22.5" customHeight="1" x14ac:dyDescent="0.2">
      <c r="A103" s="200">
        <v>100</v>
      </c>
      <c r="B103" s="201" t="s">
        <v>406</v>
      </c>
      <c r="C103" s="202">
        <f>COUNTIFS('SCHOOL WORKSHEET'!B:B,TRUE,'SCHOOL WORKSHEET'!C:C,A103)</f>
        <v>0</v>
      </c>
      <c r="D103" s="203">
        <f>SUMIFS('SCHOOL WORKSHEET'!$I:$I,'SCHOOL WORKSHEET'!$B:$B,TRUE,'SCHOOL WORKSHEET'!$C:$C,$A103)</f>
        <v>0</v>
      </c>
      <c r="E103" s="98">
        <f>IF(SUMIFS('SCHOOL WORKSHEET'!$F:$F,'SCHOOL WORKSHEET'!$B:$B,TRUE,'SCHOOL WORKSHEET'!$C:$C,$A103)=0,0,
IF(ROUND(SUMIFS('SCHOOL WORKSHEET'!$F:$F,'SCHOOL WORKSHEET'!$B:$B,TRUE,'SCHOOL WORKSHEET'!$C:$C,$A103)/SUMIFS('SCHOOL WORKSHEET'!$I:$I,'SCHOOL WORKSHEET'!$B:$B,TRUE,'SCHOOL WORKSHEET'!$C:$C,$A103),4)&gt;=0.4,
MIN(1,ROUND(SUMIFS('SCHOOL WORKSHEET'!$F:$F,'SCHOOL WORKSHEET'!$B:$B,TRUE,'SCHOOL WORKSHEET'!$C:$C,$A103)/SUMIFS('SCHOOL WORKSHEET'!$I:$I,'SCHOOL WORKSHEET'!$B:$B,TRUE,'SCHOOL WORKSHEET'!$C:$C,$A103)*'FEDERAL RATES (HIDDEN)'!$C$2,4)),
ROUND(SUMIFS('SCHOOL WORKSHEET'!$F:$F,'SCHOOL WORKSHEET'!$B:$B,TRUE,'SCHOOL WORKSHEET'!$C:$C,$A103)/SUMIFS('SCHOOL WORKSHEET'!$I:$I,'SCHOOL WORKSHEET'!$B:$B,TRUE,'SCHOOL WORKSHEET'!$C:$C,$A103),4)))</f>
        <v>0</v>
      </c>
      <c r="F103" s="204"/>
      <c r="G103" s="205">
        <f>IF(SUMIFS('SCHOOL WORKSHEET'!$H:$H,'SCHOOL WORKSHEET'!$B:$B,TRUE,'SCHOOL WORKSHEET'!$C:$C,$A103)=0,0,1-$E103)</f>
        <v>0</v>
      </c>
      <c r="H103" s="206">
        <f>IF($C103=0,0,SUMIFS('SCHOOL WORKSHEET'!$S:$S,'SCHOOL WORKSHEET'!$B:$B,TRUE,'SCHOOL WORKSHEET'!$C:$C,$A103)/SUMIFS('SCHOOL WORKSHEET'!$N:$N,'SCHOOL WORKSHEET'!$B:$B,TRUE,'SCHOOL WORKSHEET'!$C:$C,$A103))</f>
        <v>0</v>
      </c>
      <c r="I103" s="207">
        <f>IF($C103=0,0,SUMIFS('SCHOOL WORKSHEET'!$X:$X,'SCHOOL WORKSHEET'!$B:$B,TRUE,'SCHOOL WORKSHEET'!$C:$C,$A103)/SUMIFS('SCHOOL WORKSHEET'!$N:$N,'SCHOOL WORKSHEET'!$B:$B,TRUE,'SCHOOL WORKSHEET'!$C:$C,$A103))</f>
        <v>0</v>
      </c>
      <c r="J103" s="207">
        <f>IF($C103=0,0,SUMIFS('SCHOOL WORKSHEET'!$AC:$AC,'SCHOOL WORKSHEET'!$B:$B,TRUE,'SCHOOL WORKSHEET'!$C:$C,$A103)/SUMIFS('SCHOOL WORKSHEET'!$N:$N,'SCHOOL WORKSHEET'!$B:$B,TRUE,'SCHOOL WORKSHEET'!$C:$C,$A103))</f>
        <v>0</v>
      </c>
      <c r="K103" s="207">
        <f>IF($C103=0,0,SUMIFS('SCHOOL WORKSHEET'!$AH:$AH,'SCHOOL WORKSHEET'!$B:$B,TRUE,'SCHOOL WORKSHEET'!$C:$C,$A103)/SUMIFS('SCHOOL WORKSHEET'!$N:$N,'SCHOOL WORKSHEET'!$B:$B,TRUE,'SCHOOL WORKSHEET'!$C:$C,$A103))</f>
        <v>0</v>
      </c>
      <c r="L103" s="208">
        <f>IF($C103=0,0,SUMIFS('SCHOOL WORKSHEET'!$AJ:$AJ,'SCHOOL WORKSHEET'!$B:$B,TRUE,'SCHOOL WORKSHEET'!$C:$C,$A103)/SUMIFS('SCHOOL WORKSHEET'!$N:$N,'SCHOOL WORKSHEET'!$B:$B,TRUE,'SCHOOL WORKSHEET'!$C:$C,$A103))</f>
        <v>0</v>
      </c>
      <c r="M103" s="209">
        <f>SUMIFS('SCHOOL WORKSHEET'!$BO:$BO,'SCHOOL WORKSHEET'!$B:$B,TRUE,'SCHOOL WORKSHEET'!$C:$C,$A103)+SUMIFS('SCHOOL WORKSHEET'!$BS:$BS,'SCHOOL WORKSHEET'!$B:$B,TRUE,'SCHOOL WORKSHEET'!$C:$C,$A103)</f>
        <v>0</v>
      </c>
      <c r="N103" s="210">
        <f>SUMIFS('SCHOOL WORKSHEET'!$BP:$BP,'SCHOOL WORKSHEET'!$B:$B,TRUE,'SCHOOL WORKSHEET'!$C:$C,$A103)</f>
        <v>0</v>
      </c>
      <c r="O103" s="210">
        <f>SUMIFS('SCHOOL WORKSHEET'!$BQ:$BQ,'SCHOOL WORKSHEET'!$B:$B,TRUE,'SCHOOL WORKSHEET'!$C:$C,$A103)+SUMIFS('SCHOOL WORKSHEET'!$BT:$BT,'SCHOOL WORKSHEET'!$B:$B,TRUE,'SCHOOL WORKSHEET'!$C:$C,$A103)</f>
        <v>0</v>
      </c>
      <c r="P103" s="210">
        <f>SUMIFS('SCHOOL WORKSHEET'!$BR:$BR,'SCHOOL WORKSHEET'!$B:$B,TRUE,'SCHOOL WORKSHEET'!$C:$C,$A103)</f>
        <v>0</v>
      </c>
      <c r="Q103" s="210">
        <f>SUMIFS('SCHOOL WORKSHEET'!$BU:$BU,'SCHOOL WORKSHEET'!$B:$B,TRUE,'SCHOOL WORKSHEET'!$C:$C,$A103)+SUMIFS('SCHOOL WORKSHEET'!$BS:$BS,'SCHOOL WORKSHEET'!$B:$B,TRUE,'SCHOOL WORKSHEET'!$C:$C,$A103)</f>
        <v>0</v>
      </c>
      <c r="R103" s="167">
        <f t="shared" si="7"/>
        <v>0</v>
      </c>
      <c r="S103" s="211">
        <f>SUMIFS('SCHOOL WORKSHEET'!$BV:$BV,'SCHOOL WORKSHEET'!$B:$B,TRUE,'SCHOOL WORKSHEET'!$C:$C,$A103)</f>
        <v>0</v>
      </c>
      <c r="T103" s="212">
        <f>SUMIFS('SCHOOL WORKSHEET'!$BW:$BW,'SCHOOL WORKSHEET'!$B:$B,TRUE,'SCHOOL WORKSHEET'!$C:$C,$A103)</f>
        <v>0</v>
      </c>
      <c r="U103" s="213">
        <f t="shared" si="8"/>
        <v>0</v>
      </c>
      <c r="V103" s="214">
        <f t="shared" si="9"/>
        <v>0</v>
      </c>
    </row>
    <row r="104" spans="1:22" ht="22.5" customHeight="1" x14ac:dyDescent="0.2">
      <c r="A104" s="200">
        <v>101</v>
      </c>
      <c r="B104" s="201" t="s">
        <v>407</v>
      </c>
      <c r="C104" s="202">
        <f>COUNTIFS('SCHOOL WORKSHEET'!B:B,TRUE,'SCHOOL WORKSHEET'!C:C,A104)</f>
        <v>0</v>
      </c>
      <c r="D104" s="203">
        <f>SUMIFS('SCHOOL WORKSHEET'!$I:$I,'SCHOOL WORKSHEET'!$B:$B,TRUE,'SCHOOL WORKSHEET'!$C:$C,$A104)</f>
        <v>0</v>
      </c>
      <c r="E104" s="98">
        <f>IF(SUMIFS('SCHOOL WORKSHEET'!$F:$F,'SCHOOL WORKSHEET'!$B:$B,TRUE,'SCHOOL WORKSHEET'!$C:$C,$A104)=0,0,
IF(ROUND(SUMIFS('SCHOOL WORKSHEET'!$F:$F,'SCHOOL WORKSHEET'!$B:$B,TRUE,'SCHOOL WORKSHEET'!$C:$C,$A104)/SUMIFS('SCHOOL WORKSHEET'!$I:$I,'SCHOOL WORKSHEET'!$B:$B,TRUE,'SCHOOL WORKSHEET'!$C:$C,$A104),4)&gt;=0.4,
MIN(1,ROUND(SUMIFS('SCHOOL WORKSHEET'!$F:$F,'SCHOOL WORKSHEET'!$B:$B,TRUE,'SCHOOL WORKSHEET'!$C:$C,$A104)/SUMIFS('SCHOOL WORKSHEET'!$I:$I,'SCHOOL WORKSHEET'!$B:$B,TRUE,'SCHOOL WORKSHEET'!$C:$C,$A104)*'FEDERAL RATES (HIDDEN)'!$C$2,4)),
ROUND(SUMIFS('SCHOOL WORKSHEET'!$F:$F,'SCHOOL WORKSHEET'!$B:$B,TRUE,'SCHOOL WORKSHEET'!$C:$C,$A104)/SUMIFS('SCHOOL WORKSHEET'!$I:$I,'SCHOOL WORKSHEET'!$B:$B,TRUE,'SCHOOL WORKSHEET'!$C:$C,$A104),4)))</f>
        <v>0</v>
      </c>
      <c r="F104" s="204"/>
      <c r="G104" s="205">
        <f>IF(SUMIFS('SCHOOL WORKSHEET'!$H:$H,'SCHOOL WORKSHEET'!$B:$B,TRUE,'SCHOOL WORKSHEET'!$C:$C,$A104)=0,0,1-$E104)</f>
        <v>0</v>
      </c>
      <c r="H104" s="206">
        <f>IF($C104=0,0,SUMIFS('SCHOOL WORKSHEET'!$S:$S,'SCHOOL WORKSHEET'!$B:$B,TRUE,'SCHOOL WORKSHEET'!$C:$C,$A104)/SUMIFS('SCHOOL WORKSHEET'!$N:$N,'SCHOOL WORKSHEET'!$B:$B,TRUE,'SCHOOL WORKSHEET'!$C:$C,$A104))</f>
        <v>0</v>
      </c>
      <c r="I104" s="207">
        <f>IF($C104=0,0,SUMIFS('SCHOOL WORKSHEET'!$X:$X,'SCHOOL WORKSHEET'!$B:$B,TRUE,'SCHOOL WORKSHEET'!$C:$C,$A104)/SUMIFS('SCHOOL WORKSHEET'!$N:$N,'SCHOOL WORKSHEET'!$B:$B,TRUE,'SCHOOL WORKSHEET'!$C:$C,$A104))</f>
        <v>0</v>
      </c>
      <c r="J104" s="207">
        <f>IF($C104=0,0,SUMIFS('SCHOOL WORKSHEET'!$AC:$AC,'SCHOOL WORKSHEET'!$B:$B,TRUE,'SCHOOL WORKSHEET'!$C:$C,$A104)/SUMIFS('SCHOOL WORKSHEET'!$N:$N,'SCHOOL WORKSHEET'!$B:$B,TRUE,'SCHOOL WORKSHEET'!$C:$C,$A104))</f>
        <v>0</v>
      </c>
      <c r="K104" s="207">
        <f>IF($C104=0,0,SUMIFS('SCHOOL WORKSHEET'!$AH:$AH,'SCHOOL WORKSHEET'!$B:$B,TRUE,'SCHOOL WORKSHEET'!$C:$C,$A104)/SUMIFS('SCHOOL WORKSHEET'!$N:$N,'SCHOOL WORKSHEET'!$B:$B,TRUE,'SCHOOL WORKSHEET'!$C:$C,$A104))</f>
        <v>0</v>
      </c>
      <c r="L104" s="208">
        <f>IF($C104=0,0,SUMIFS('SCHOOL WORKSHEET'!$AJ:$AJ,'SCHOOL WORKSHEET'!$B:$B,TRUE,'SCHOOL WORKSHEET'!$C:$C,$A104)/SUMIFS('SCHOOL WORKSHEET'!$N:$N,'SCHOOL WORKSHEET'!$B:$B,TRUE,'SCHOOL WORKSHEET'!$C:$C,$A104))</f>
        <v>0</v>
      </c>
      <c r="M104" s="209">
        <f>SUMIFS('SCHOOL WORKSHEET'!$BO:$BO,'SCHOOL WORKSHEET'!$B:$B,TRUE,'SCHOOL WORKSHEET'!$C:$C,$A104)+SUMIFS('SCHOOL WORKSHEET'!$BS:$BS,'SCHOOL WORKSHEET'!$B:$B,TRUE,'SCHOOL WORKSHEET'!$C:$C,$A104)</f>
        <v>0</v>
      </c>
      <c r="N104" s="210">
        <f>SUMIFS('SCHOOL WORKSHEET'!$BP:$BP,'SCHOOL WORKSHEET'!$B:$B,TRUE,'SCHOOL WORKSHEET'!$C:$C,$A104)</f>
        <v>0</v>
      </c>
      <c r="O104" s="210">
        <f>SUMIFS('SCHOOL WORKSHEET'!$BQ:$BQ,'SCHOOL WORKSHEET'!$B:$B,TRUE,'SCHOOL WORKSHEET'!$C:$C,$A104)+SUMIFS('SCHOOL WORKSHEET'!$BT:$BT,'SCHOOL WORKSHEET'!$B:$B,TRUE,'SCHOOL WORKSHEET'!$C:$C,$A104)</f>
        <v>0</v>
      </c>
      <c r="P104" s="210">
        <f>SUMIFS('SCHOOL WORKSHEET'!$BR:$BR,'SCHOOL WORKSHEET'!$B:$B,TRUE,'SCHOOL WORKSHEET'!$C:$C,$A104)</f>
        <v>0</v>
      </c>
      <c r="Q104" s="210">
        <f>SUMIFS('SCHOOL WORKSHEET'!$BU:$BU,'SCHOOL WORKSHEET'!$B:$B,TRUE,'SCHOOL WORKSHEET'!$C:$C,$A104)+SUMIFS('SCHOOL WORKSHEET'!$BS:$BS,'SCHOOL WORKSHEET'!$B:$B,TRUE,'SCHOOL WORKSHEET'!$C:$C,$A104)</f>
        <v>0</v>
      </c>
      <c r="R104" s="167">
        <f t="shared" si="7"/>
        <v>0</v>
      </c>
      <c r="S104" s="211">
        <f>SUMIFS('SCHOOL WORKSHEET'!$BV:$BV,'SCHOOL WORKSHEET'!$B:$B,TRUE,'SCHOOL WORKSHEET'!$C:$C,$A104)</f>
        <v>0</v>
      </c>
      <c r="T104" s="212">
        <f>SUMIFS('SCHOOL WORKSHEET'!$BW:$BW,'SCHOOL WORKSHEET'!$B:$B,TRUE,'SCHOOL WORKSHEET'!$C:$C,$A104)</f>
        <v>0</v>
      </c>
      <c r="U104" s="213">
        <f t="shared" si="8"/>
        <v>0</v>
      </c>
      <c r="V104" s="214">
        <f t="shared" si="9"/>
        <v>0</v>
      </c>
    </row>
    <row r="105" spans="1:22" ht="22.5" customHeight="1" x14ac:dyDescent="0.2">
      <c r="A105" s="200">
        <v>102</v>
      </c>
      <c r="B105" s="201" t="s">
        <v>408</v>
      </c>
      <c r="C105" s="202">
        <f>COUNTIFS('SCHOOL WORKSHEET'!B:B,TRUE,'SCHOOL WORKSHEET'!C:C,A105)</f>
        <v>0</v>
      </c>
      <c r="D105" s="203">
        <f>SUMIFS('SCHOOL WORKSHEET'!$I:$I,'SCHOOL WORKSHEET'!$B:$B,TRUE,'SCHOOL WORKSHEET'!$C:$C,$A105)</f>
        <v>0</v>
      </c>
      <c r="E105" s="98">
        <f>IF(SUMIFS('SCHOOL WORKSHEET'!$F:$F,'SCHOOL WORKSHEET'!$B:$B,TRUE,'SCHOOL WORKSHEET'!$C:$C,$A105)=0,0,
IF(ROUND(SUMIFS('SCHOOL WORKSHEET'!$F:$F,'SCHOOL WORKSHEET'!$B:$B,TRUE,'SCHOOL WORKSHEET'!$C:$C,$A105)/SUMIFS('SCHOOL WORKSHEET'!$I:$I,'SCHOOL WORKSHEET'!$B:$B,TRUE,'SCHOOL WORKSHEET'!$C:$C,$A105),4)&gt;=0.4,
MIN(1,ROUND(SUMIFS('SCHOOL WORKSHEET'!$F:$F,'SCHOOL WORKSHEET'!$B:$B,TRUE,'SCHOOL WORKSHEET'!$C:$C,$A105)/SUMIFS('SCHOOL WORKSHEET'!$I:$I,'SCHOOL WORKSHEET'!$B:$B,TRUE,'SCHOOL WORKSHEET'!$C:$C,$A105)*'FEDERAL RATES (HIDDEN)'!$C$2,4)),
ROUND(SUMIFS('SCHOOL WORKSHEET'!$F:$F,'SCHOOL WORKSHEET'!$B:$B,TRUE,'SCHOOL WORKSHEET'!$C:$C,$A105)/SUMIFS('SCHOOL WORKSHEET'!$I:$I,'SCHOOL WORKSHEET'!$B:$B,TRUE,'SCHOOL WORKSHEET'!$C:$C,$A105),4)))</f>
        <v>0</v>
      </c>
      <c r="F105" s="204"/>
      <c r="G105" s="205">
        <f>IF(SUMIFS('SCHOOL WORKSHEET'!$H:$H,'SCHOOL WORKSHEET'!$B:$B,TRUE,'SCHOOL WORKSHEET'!$C:$C,$A105)=0,0,1-$E105)</f>
        <v>0</v>
      </c>
      <c r="H105" s="206">
        <f>IF($C105=0,0,SUMIFS('SCHOOL WORKSHEET'!$S:$S,'SCHOOL WORKSHEET'!$B:$B,TRUE,'SCHOOL WORKSHEET'!$C:$C,$A105)/SUMIFS('SCHOOL WORKSHEET'!$N:$N,'SCHOOL WORKSHEET'!$B:$B,TRUE,'SCHOOL WORKSHEET'!$C:$C,$A105))</f>
        <v>0</v>
      </c>
      <c r="I105" s="207">
        <f>IF($C105=0,0,SUMIFS('SCHOOL WORKSHEET'!$X:$X,'SCHOOL WORKSHEET'!$B:$B,TRUE,'SCHOOL WORKSHEET'!$C:$C,$A105)/SUMIFS('SCHOOL WORKSHEET'!$N:$N,'SCHOOL WORKSHEET'!$B:$B,TRUE,'SCHOOL WORKSHEET'!$C:$C,$A105))</f>
        <v>0</v>
      </c>
      <c r="J105" s="207">
        <f>IF($C105=0,0,SUMIFS('SCHOOL WORKSHEET'!$AC:$AC,'SCHOOL WORKSHEET'!$B:$B,TRUE,'SCHOOL WORKSHEET'!$C:$C,$A105)/SUMIFS('SCHOOL WORKSHEET'!$N:$N,'SCHOOL WORKSHEET'!$B:$B,TRUE,'SCHOOL WORKSHEET'!$C:$C,$A105))</f>
        <v>0</v>
      </c>
      <c r="K105" s="207">
        <f>IF($C105=0,0,SUMIFS('SCHOOL WORKSHEET'!$AH:$AH,'SCHOOL WORKSHEET'!$B:$B,TRUE,'SCHOOL WORKSHEET'!$C:$C,$A105)/SUMIFS('SCHOOL WORKSHEET'!$N:$N,'SCHOOL WORKSHEET'!$B:$B,TRUE,'SCHOOL WORKSHEET'!$C:$C,$A105))</f>
        <v>0</v>
      </c>
      <c r="L105" s="208">
        <f>IF($C105=0,0,SUMIFS('SCHOOL WORKSHEET'!$AJ:$AJ,'SCHOOL WORKSHEET'!$B:$B,TRUE,'SCHOOL WORKSHEET'!$C:$C,$A105)/SUMIFS('SCHOOL WORKSHEET'!$N:$N,'SCHOOL WORKSHEET'!$B:$B,TRUE,'SCHOOL WORKSHEET'!$C:$C,$A105))</f>
        <v>0</v>
      </c>
      <c r="M105" s="209">
        <f>SUMIFS('SCHOOL WORKSHEET'!$BO:$BO,'SCHOOL WORKSHEET'!$B:$B,TRUE,'SCHOOL WORKSHEET'!$C:$C,$A105)+SUMIFS('SCHOOL WORKSHEET'!$BS:$BS,'SCHOOL WORKSHEET'!$B:$B,TRUE,'SCHOOL WORKSHEET'!$C:$C,$A105)</f>
        <v>0</v>
      </c>
      <c r="N105" s="210">
        <f>SUMIFS('SCHOOL WORKSHEET'!$BP:$BP,'SCHOOL WORKSHEET'!$B:$B,TRUE,'SCHOOL WORKSHEET'!$C:$C,$A105)</f>
        <v>0</v>
      </c>
      <c r="O105" s="210">
        <f>SUMIFS('SCHOOL WORKSHEET'!$BQ:$BQ,'SCHOOL WORKSHEET'!$B:$B,TRUE,'SCHOOL WORKSHEET'!$C:$C,$A105)+SUMIFS('SCHOOL WORKSHEET'!$BT:$BT,'SCHOOL WORKSHEET'!$B:$B,TRUE,'SCHOOL WORKSHEET'!$C:$C,$A105)</f>
        <v>0</v>
      </c>
      <c r="P105" s="210">
        <f>SUMIFS('SCHOOL WORKSHEET'!$BR:$BR,'SCHOOL WORKSHEET'!$B:$B,TRUE,'SCHOOL WORKSHEET'!$C:$C,$A105)</f>
        <v>0</v>
      </c>
      <c r="Q105" s="210">
        <f>SUMIFS('SCHOOL WORKSHEET'!$BU:$BU,'SCHOOL WORKSHEET'!$B:$B,TRUE,'SCHOOL WORKSHEET'!$C:$C,$A105)+SUMIFS('SCHOOL WORKSHEET'!$BS:$BS,'SCHOOL WORKSHEET'!$B:$B,TRUE,'SCHOOL WORKSHEET'!$C:$C,$A105)</f>
        <v>0</v>
      </c>
      <c r="R105" s="167">
        <f t="shared" si="7"/>
        <v>0</v>
      </c>
      <c r="S105" s="211">
        <f>SUMIFS('SCHOOL WORKSHEET'!$BV:$BV,'SCHOOL WORKSHEET'!$B:$B,TRUE,'SCHOOL WORKSHEET'!$C:$C,$A105)</f>
        <v>0</v>
      </c>
      <c r="T105" s="212">
        <f>SUMIFS('SCHOOL WORKSHEET'!$BW:$BW,'SCHOOL WORKSHEET'!$B:$B,TRUE,'SCHOOL WORKSHEET'!$C:$C,$A105)</f>
        <v>0</v>
      </c>
      <c r="U105" s="213">
        <f t="shared" si="8"/>
        <v>0</v>
      </c>
      <c r="V105" s="214">
        <f t="shared" si="9"/>
        <v>0</v>
      </c>
    </row>
    <row r="106" spans="1:22" ht="22.5" customHeight="1" x14ac:dyDescent="0.2">
      <c r="A106" s="200">
        <v>103</v>
      </c>
      <c r="B106" s="201" t="s">
        <v>409</v>
      </c>
      <c r="C106" s="202">
        <f>COUNTIFS('SCHOOL WORKSHEET'!B:B,TRUE,'SCHOOL WORKSHEET'!C:C,A106)</f>
        <v>0</v>
      </c>
      <c r="D106" s="203">
        <f>SUMIFS('SCHOOL WORKSHEET'!$I:$I,'SCHOOL WORKSHEET'!$B:$B,TRUE,'SCHOOL WORKSHEET'!$C:$C,$A106)</f>
        <v>0</v>
      </c>
      <c r="E106" s="98">
        <f>IF(SUMIFS('SCHOOL WORKSHEET'!$F:$F,'SCHOOL WORKSHEET'!$B:$B,TRUE,'SCHOOL WORKSHEET'!$C:$C,$A106)=0,0,
IF(ROUND(SUMIFS('SCHOOL WORKSHEET'!$F:$F,'SCHOOL WORKSHEET'!$B:$B,TRUE,'SCHOOL WORKSHEET'!$C:$C,$A106)/SUMIFS('SCHOOL WORKSHEET'!$I:$I,'SCHOOL WORKSHEET'!$B:$B,TRUE,'SCHOOL WORKSHEET'!$C:$C,$A106),4)&gt;=0.4,
MIN(1,ROUND(SUMIFS('SCHOOL WORKSHEET'!$F:$F,'SCHOOL WORKSHEET'!$B:$B,TRUE,'SCHOOL WORKSHEET'!$C:$C,$A106)/SUMIFS('SCHOOL WORKSHEET'!$I:$I,'SCHOOL WORKSHEET'!$B:$B,TRUE,'SCHOOL WORKSHEET'!$C:$C,$A106)*'FEDERAL RATES (HIDDEN)'!$C$2,4)),
ROUND(SUMIFS('SCHOOL WORKSHEET'!$F:$F,'SCHOOL WORKSHEET'!$B:$B,TRUE,'SCHOOL WORKSHEET'!$C:$C,$A106)/SUMIFS('SCHOOL WORKSHEET'!$I:$I,'SCHOOL WORKSHEET'!$B:$B,TRUE,'SCHOOL WORKSHEET'!$C:$C,$A106),4)))</f>
        <v>0</v>
      </c>
      <c r="F106" s="204"/>
      <c r="G106" s="205">
        <f>IF(SUMIFS('SCHOOL WORKSHEET'!$H:$H,'SCHOOL WORKSHEET'!$B:$B,TRUE,'SCHOOL WORKSHEET'!$C:$C,$A106)=0,0,1-$E106)</f>
        <v>0</v>
      </c>
      <c r="H106" s="206">
        <f>IF($C106=0,0,SUMIFS('SCHOOL WORKSHEET'!$S:$S,'SCHOOL WORKSHEET'!$B:$B,TRUE,'SCHOOL WORKSHEET'!$C:$C,$A106)/SUMIFS('SCHOOL WORKSHEET'!$N:$N,'SCHOOL WORKSHEET'!$B:$B,TRUE,'SCHOOL WORKSHEET'!$C:$C,$A106))</f>
        <v>0</v>
      </c>
      <c r="I106" s="207">
        <f>IF($C106=0,0,SUMIFS('SCHOOL WORKSHEET'!$X:$X,'SCHOOL WORKSHEET'!$B:$B,TRUE,'SCHOOL WORKSHEET'!$C:$C,$A106)/SUMIFS('SCHOOL WORKSHEET'!$N:$N,'SCHOOL WORKSHEET'!$B:$B,TRUE,'SCHOOL WORKSHEET'!$C:$C,$A106))</f>
        <v>0</v>
      </c>
      <c r="J106" s="207">
        <f>IF($C106=0,0,SUMIFS('SCHOOL WORKSHEET'!$AC:$AC,'SCHOOL WORKSHEET'!$B:$B,TRUE,'SCHOOL WORKSHEET'!$C:$C,$A106)/SUMIFS('SCHOOL WORKSHEET'!$N:$N,'SCHOOL WORKSHEET'!$B:$B,TRUE,'SCHOOL WORKSHEET'!$C:$C,$A106))</f>
        <v>0</v>
      </c>
      <c r="K106" s="207">
        <f>IF($C106=0,0,SUMIFS('SCHOOL WORKSHEET'!$AH:$AH,'SCHOOL WORKSHEET'!$B:$B,TRUE,'SCHOOL WORKSHEET'!$C:$C,$A106)/SUMIFS('SCHOOL WORKSHEET'!$N:$N,'SCHOOL WORKSHEET'!$B:$B,TRUE,'SCHOOL WORKSHEET'!$C:$C,$A106))</f>
        <v>0</v>
      </c>
      <c r="L106" s="208">
        <f>IF($C106=0,0,SUMIFS('SCHOOL WORKSHEET'!$AJ:$AJ,'SCHOOL WORKSHEET'!$B:$B,TRUE,'SCHOOL WORKSHEET'!$C:$C,$A106)/SUMIFS('SCHOOL WORKSHEET'!$N:$N,'SCHOOL WORKSHEET'!$B:$B,TRUE,'SCHOOL WORKSHEET'!$C:$C,$A106))</f>
        <v>0</v>
      </c>
      <c r="M106" s="209">
        <f>SUMIFS('SCHOOL WORKSHEET'!$BO:$BO,'SCHOOL WORKSHEET'!$B:$B,TRUE,'SCHOOL WORKSHEET'!$C:$C,$A106)+SUMIFS('SCHOOL WORKSHEET'!$BS:$BS,'SCHOOL WORKSHEET'!$B:$B,TRUE,'SCHOOL WORKSHEET'!$C:$C,$A106)</f>
        <v>0</v>
      </c>
      <c r="N106" s="210">
        <f>SUMIFS('SCHOOL WORKSHEET'!$BP:$BP,'SCHOOL WORKSHEET'!$B:$B,TRUE,'SCHOOL WORKSHEET'!$C:$C,$A106)</f>
        <v>0</v>
      </c>
      <c r="O106" s="210">
        <f>SUMIFS('SCHOOL WORKSHEET'!$BQ:$BQ,'SCHOOL WORKSHEET'!$B:$B,TRUE,'SCHOOL WORKSHEET'!$C:$C,$A106)+SUMIFS('SCHOOL WORKSHEET'!$BT:$BT,'SCHOOL WORKSHEET'!$B:$B,TRUE,'SCHOOL WORKSHEET'!$C:$C,$A106)</f>
        <v>0</v>
      </c>
      <c r="P106" s="210">
        <f>SUMIFS('SCHOOL WORKSHEET'!$BR:$BR,'SCHOOL WORKSHEET'!$B:$B,TRUE,'SCHOOL WORKSHEET'!$C:$C,$A106)</f>
        <v>0</v>
      </c>
      <c r="Q106" s="210">
        <f>SUMIFS('SCHOOL WORKSHEET'!$BU:$BU,'SCHOOL WORKSHEET'!$B:$B,TRUE,'SCHOOL WORKSHEET'!$C:$C,$A106)+SUMIFS('SCHOOL WORKSHEET'!$BS:$BS,'SCHOOL WORKSHEET'!$B:$B,TRUE,'SCHOOL WORKSHEET'!$C:$C,$A106)</f>
        <v>0</v>
      </c>
      <c r="R106" s="167">
        <f t="shared" si="7"/>
        <v>0</v>
      </c>
      <c r="S106" s="211">
        <f>SUMIFS('SCHOOL WORKSHEET'!$BV:$BV,'SCHOOL WORKSHEET'!$B:$B,TRUE,'SCHOOL WORKSHEET'!$C:$C,$A106)</f>
        <v>0</v>
      </c>
      <c r="T106" s="212">
        <f>SUMIFS('SCHOOL WORKSHEET'!$BW:$BW,'SCHOOL WORKSHEET'!$B:$B,TRUE,'SCHOOL WORKSHEET'!$C:$C,$A106)</f>
        <v>0</v>
      </c>
      <c r="U106" s="213">
        <f t="shared" si="8"/>
        <v>0</v>
      </c>
      <c r="V106" s="214">
        <f t="shared" si="9"/>
        <v>0</v>
      </c>
    </row>
    <row r="107" spans="1:22" ht="22.5" customHeight="1" x14ac:dyDescent="0.2">
      <c r="A107" s="200">
        <v>104</v>
      </c>
      <c r="B107" s="201" t="s">
        <v>410</v>
      </c>
      <c r="C107" s="202">
        <f>COUNTIFS('SCHOOL WORKSHEET'!B:B,TRUE,'SCHOOL WORKSHEET'!C:C,A107)</f>
        <v>0</v>
      </c>
      <c r="D107" s="203">
        <f>SUMIFS('SCHOOL WORKSHEET'!$I:$I,'SCHOOL WORKSHEET'!$B:$B,TRUE,'SCHOOL WORKSHEET'!$C:$C,$A107)</f>
        <v>0</v>
      </c>
      <c r="E107" s="98">
        <f>IF(SUMIFS('SCHOOL WORKSHEET'!$F:$F,'SCHOOL WORKSHEET'!$B:$B,TRUE,'SCHOOL WORKSHEET'!$C:$C,$A107)=0,0,
IF(ROUND(SUMIFS('SCHOOL WORKSHEET'!$F:$F,'SCHOOL WORKSHEET'!$B:$B,TRUE,'SCHOOL WORKSHEET'!$C:$C,$A107)/SUMIFS('SCHOOL WORKSHEET'!$I:$I,'SCHOOL WORKSHEET'!$B:$B,TRUE,'SCHOOL WORKSHEET'!$C:$C,$A107),4)&gt;=0.4,
MIN(1,ROUND(SUMIFS('SCHOOL WORKSHEET'!$F:$F,'SCHOOL WORKSHEET'!$B:$B,TRUE,'SCHOOL WORKSHEET'!$C:$C,$A107)/SUMIFS('SCHOOL WORKSHEET'!$I:$I,'SCHOOL WORKSHEET'!$B:$B,TRUE,'SCHOOL WORKSHEET'!$C:$C,$A107)*'FEDERAL RATES (HIDDEN)'!$C$2,4)),
ROUND(SUMIFS('SCHOOL WORKSHEET'!$F:$F,'SCHOOL WORKSHEET'!$B:$B,TRUE,'SCHOOL WORKSHEET'!$C:$C,$A107)/SUMIFS('SCHOOL WORKSHEET'!$I:$I,'SCHOOL WORKSHEET'!$B:$B,TRUE,'SCHOOL WORKSHEET'!$C:$C,$A107),4)))</f>
        <v>0</v>
      </c>
      <c r="F107" s="204"/>
      <c r="G107" s="205">
        <f>IF(SUMIFS('SCHOOL WORKSHEET'!$H:$H,'SCHOOL WORKSHEET'!$B:$B,TRUE,'SCHOOL WORKSHEET'!$C:$C,$A107)=0,0,1-$E107)</f>
        <v>0</v>
      </c>
      <c r="H107" s="206">
        <f>IF($C107=0,0,SUMIFS('SCHOOL WORKSHEET'!$S:$S,'SCHOOL WORKSHEET'!$B:$B,TRUE,'SCHOOL WORKSHEET'!$C:$C,$A107)/SUMIFS('SCHOOL WORKSHEET'!$N:$N,'SCHOOL WORKSHEET'!$B:$B,TRUE,'SCHOOL WORKSHEET'!$C:$C,$A107))</f>
        <v>0</v>
      </c>
      <c r="I107" s="207">
        <f>IF($C107=0,0,SUMIFS('SCHOOL WORKSHEET'!$X:$X,'SCHOOL WORKSHEET'!$B:$B,TRUE,'SCHOOL WORKSHEET'!$C:$C,$A107)/SUMIFS('SCHOOL WORKSHEET'!$N:$N,'SCHOOL WORKSHEET'!$B:$B,TRUE,'SCHOOL WORKSHEET'!$C:$C,$A107))</f>
        <v>0</v>
      </c>
      <c r="J107" s="207">
        <f>IF($C107=0,0,SUMIFS('SCHOOL WORKSHEET'!$AC:$AC,'SCHOOL WORKSHEET'!$B:$B,TRUE,'SCHOOL WORKSHEET'!$C:$C,$A107)/SUMIFS('SCHOOL WORKSHEET'!$N:$N,'SCHOOL WORKSHEET'!$B:$B,TRUE,'SCHOOL WORKSHEET'!$C:$C,$A107))</f>
        <v>0</v>
      </c>
      <c r="K107" s="207">
        <f>IF($C107=0,0,SUMIFS('SCHOOL WORKSHEET'!$AH:$AH,'SCHOOL WORKSHEET'!$B:$B,TRUE,'SCHOOL WORKSHEET'!$C:$C,$A107)/SUMIFS('SCHOOL WORKSHEET'!$N:$N,'SCHOOL WORKSHEET'!$B:$B,TRUE,'SCHOOL WORKSHEET'!$C:$C,$A107))</f>
        <v>0</v>
      </c>
      <c r="L107" s="208">
        <f>IF($C107=0,0,SUMIFS('SCHOOL WORKSHEET'!$AJ:$AJ,'SCHOOL WORKSHEET'!$B:$B,TRUE,'SCHOOL WORKSHEET'!$C:$C,$A107)/SUMIFS('SCHOOL WORKSHEET'!$N:$N,'SCHOOL WORKSHEET'!$B:$B,TRUE,'SCHOOL WORKSHEET'!$C:$C,$A107))</f>
        <v>0</v>
      </c>
      <c r="M107" s="209">
        <f>SUMIFS('SCHOOL WORKSHEET'!$BO:$BO,'SCHOOL WORKSHEET'!$B:$B,TRUE,'SCHOOL WORKSHEET'!$C:$C,$A107)+SUMIFS('SCHOOL WORKSHEET'!$BS:$BS,'SCHOOL WORKSHEET'!$B:$B,TRUE,'SCHOOL WORKSHEET'!$C:$C,$A107)</f>
        <v>0</v>
      </c>
      <c r="N107" s="210">
        <f>SUMIFS('SCHOOL WORKSHEET'!$BP:$BP,'SCHOOL WORKSHEET'!$B:$B,TRUE,'SCHOOL WORKSHEET'!$C:$C,$A107)</f>
        <v>0</v>
      </c>
      <c r="O107" s="210">
        <f>SUMIFS('SCHOOL WORKSHEET'!$BQ:$BQ,'SCHOOL WORKSHEET'!$B:$B,TRUE,'SCHOOL WORKSHEET'!$C:$C,$A107)+SUMIFS('SCHOOL WORKSHEET'!$BT:$BT,'SCHOOL WORKSHEET'!$B:$B,TRUE,'SCHOOL WORKSHEET'!$C:$C,$A107)</f>
        <v>0</v>
      </c>
      <c r="P107" s="210">
        <f>SUMIFS('SCHOOL WORKSHEET'!$BR:$BR,'SCHOOL WORKSHEET'!$B:$B,TRUE,'SCHOOL WORKSHEET'!$C:$C,$A107)</f>
        <v>0</v>
      </c>
      <c r="Q107" s="210">
        <f>SUMIFS('SCHOOL WORKSHEET'!$BU:$BU,'SCHOOL WORKSHEET'!$B:$B,TRUE,'SCHOOL WORKSHEET'!$C:$C,$A107)+SUMIFS('SCHOOL WORKSHEET'!$BS:$BS,'SCHOOL WORKSHEET'!$B:$B,TRUE,'SCHOOL WORKSHEET'!$C:$C,$A107)</f>
        <v>0</v>
      </c>
      <c r="R107" s="167">
        <f t="shared" si="7"/>
        <v>0</v>
      </c>
      <c r="S107" s="211">
        <f>SUMIFS('SCHOOL WORKSHEET'!$BV:$BV,'SCHOOL WORKSHEET'!$B:$B,TRUE,'SCHOOL WORKSHEET'!$C:$C,$A107)</f>
        <v>0</v>
      </c>
      <c r="T107" s="212">
        <f>SUMIFS('SCHOOL WORKSHEET'!$BW:$BW,'SCHOOL WORKSHEET'!$B:$B,TRUE,'SCHOOL WORKSHEET'!$C:$C,$A107)</f>
        <v>0</v>
      </c>
      <c r="U107" s="213">
        <f t="shared" si="8"/>
        <v>0</v>
      </c>
      <c r="V107" s="214">
        <f t="shared" si="9"/>
        <v>0</v>
      </c>
    </row>
    <row r="108" spans="1:22" ht="22.5" customHeight="1" x14ac:dyDescent="0.2">
      <c r="A108" s="200">
        <v>105</v>
      </c>
      <c r="B108" s="201" t="s">
        <v>411</v>
      </c>
      <c r="C108" s="202">
        <f>COUNTIFS('SCHOOL WORKSHEET'!B:B,TRUE,'SCHOOL WORKSHEET'!C:C,A108)</f>
        <v>0</v>
      </c>
      <c r="D108" s="203">
        <f>SUMIFS('SCHOOL WORKSHEET'!$I:$I,'SCHOOL WORKSHEET'!$B:$B,TRUE,'SCHOOL WORKSHEET'!$C:$C,$A108)</f>
        <v>0</v>
      </c>
      <c r="E108" s="98">
        <f>IF(SUMIFS('SCHOOL WORKSHEET'!$F:$F,'SCHOOL WORKSHEET'!$B:$B,TRUE,'SCHOOL WORKSHEET'!$C:$C,$A108)=0,0,
IF(ROUND(SUMIFS('SCHOOL WORKSHEET'!$F:$F,'SCHOOL WORKSHEET'!$B:$B,TRUE,'SCHOOL WORKSHEET'!$C:$C,$A108)/SUMIFS('SCHOOL WORKSHEET'!$I:$I,'SCHOOL WORKSHEET'!$B:$B,TRUE,'SCHOOL WORKSHEET'!$C:$C,$A108),4)&gt;=0.4,
MIN(1,ROUND(SUMIFS('SCHOOL WORKSHEET'!$F:$F,'SCHOOL WORKSHEET'!$B:$B,TRUE,'SCHOOL WORKSHEET'!$C:$C,$A108)/SUMIFS('SCHOOL WORKSHEET'!$I:$I,'SCHOOL WORKSHEET'!$B:$B,TRUE,'SCHOOL WORKSHEET'!$C:$C,$A108)*'FEDERAL RATES (HIDDEN)'!$C$2,4)),
ROUND(SUMIFS('SCHOOL WORKSHEET'!$F:$F,'SCHOOL WORKSHEET'!$B:$B,TRUE,'SCHOOL WORKSHEET'!$C:$C,$A108)/SUMIFS('SCHOOL WORKSHEET'!$I:$I,'SCHOOL WORKSHEET'!$B:$B,TRUE,'SCHOOL WORKSHEET'!$C:$C,$A108),4)))</f>
        <v>0</v>
      </c>
      <c r="F108" s="204"/>
      <c r="G108" s="205">
        <f>IF(SUMIFS('SCHOOL WORKSHEET'!$H:$H,'SCHOOL WORKSHEET'!$B:$B,TRUE,'SCHOOL WORKSHEET'!$C:$C,$A108)=0,0,1-$E108)</f>
        <v>0</v>
      </c>
      <c r="H108" s="206">
        <f>IF($C108=0,0,SUMIFS('SCHOOL WORKSHEET'!$S:$S,'SCHOOL WORKSHEET'!$B:$B,TRUE,'SCHOOL WORKSHEET'!$C:$C,$A108)/SUMIFS('SCHOOL WORKSHEET'!$N:$N,'SCHOOL WORKSHEET'!$B:$B,TRUE,'SCHOOL WORKSHEET'!$C:$C,$A108))</f>
        <v>0</v>
      </c>
      <c r="I108" s="207">
        <f>IF($C108=0,0,SUMIFS('SCHOOL WORKSHEET'!$X:$X,'SCHOOL WORKSHEET'!$B:$B,TRUE,'SCHOOL WORKSHEET'!$C:$C,$A108)/SUMIFS('SCHOOL WORKSHEET'!$N:$N,'SCHOOL WORKSHEET'!$B:$B,TRUE,'SCHOOL WORKSHEET'!$C:$C,$A108))</f>
        <v>0</v>
      </c>
      <c r="J108" s="207">
        <f>IF($C108=0,0,SUMIFS('SCHOOL WORKSHEET'!$AC:$AC,'SCHOOL WORKSHEET'!$B:$B,TRUE,'SCHOOL WORKSHEET'!$C:$C,$A108)/SUMIFS('SCHOOL WORKSHEET'!$N:$N,'SCHOOL WORKSHEET'!$B:$B,TRUE,'SCHOOL WORKSHEET'!$C:$C,$A108))</f>
        <v>0</v>
      </c>
      <c r="K108" s="207">
        <f>IF($C108=0,0,SUMIFS('SCHOOL WORKSHEET'!$AH:$AH,'SCHOOL WORKSHEET'!$B:$B,TRUE,'SCHOOL WORKSHEET'!$C:$C,$A108)/SUMIFS('SCHOOL WORKSHEET'!$N:$N,'SCHOOL WORKSHEET'!$B:$B,TRUE,'SCHOOL WORKSHEET'!$C:$C,$A108))</f>
        <v>0</v>
      </c>
      <c r="L108" s="208">
        <f>IF($C108=0,0,SUMIFS('SCHOOL WORKSHEET'!$AJ:$AJ,'SCHOOL WORKSHEET'!$B:$B,TRUE,'SCHOOL WORKSHEET'!$C:$C,$A108)/SUMIFS('SCHOOL WORKSHEET'!$N:$N,'SCHOOL WORKSHEET'!$B:$B,TRUE,'SCHOOL WORKSHEET'!$C:$C,$A108))</f>
        <v>0</v>
      </c>
      <c r="M108" s="209">
        <f>SUMIFS('SCHOOL WORKSHEET'!$BO:$BO,'SCHOOL WORKSHEET'!$B:$B,TRUE,'SCHOOL WORKSHEET'!$C:$C,$A108)+SUMIFS('SCHOOL WORKSHEET'!$BS:$BS,'SCHOOL WORKSHEET'!$B:$B,TRUE,'SCHOOL WORKSHEET'!$C:$C,$A108)</f>
        <v>0</v>
      </c>
      <c r="N108" s="210">
        <f>SUMIFS('SCHOOL WORKSHEET'!$BP:$BP,'SCHOOL WORKSHEET'!$B:$B,TRUE,'SCHOOL WORKSHEET'!$C:$C,$A108)</f>
        <v>0</v>
      </c>
      <c r="O108" s="210">
        <f>SUMIFS('SCHOOL WORKSHEET'!$BQ:$BQ,'SCHOOL WORKSHEET'!$B:$B,TRUE,'SCHOOL WORKSHEET'!$C:$C,$A108)+SUMIFS('SCHOOL WORKSHEET'!$BT:$BT,'SCHOOL WORKSHEET'!$B:$B,TRUE,'SCHOOL WORKSHEET'!$C:$C,$A108)</f>
        <v>0</v>
      </c>
      <c r="P108" s="210">
        <f>SUMIFS('SCHOOL WORKSHEET'!$BR:$BR,'SCHOOL WORKSHEET'!$B:$B,TRUE,'SCHOOL WORKSHEET'!$C:$C,$A108)</f>
        <v>0</v>
      </c>
      <c r="Q108" s="210">
        <f>SUMIFS('SCHOOL WORKSHEET'!$BU:$BU,'SCHOOL WORKSHEET'!$B:$B,TRUE,'SCHOOL WORKSHEET'!$C:$C,$A108)+SUMIFS('SCHOOL WORKSHEET'!$BS:$BS,'SCHOOL WORKSHEET'!$B:$B,TRUE,'SCHOOL WORKSHEET'!$C:$C,$A108)</f>
        <v>0</v>
      </c>
      <c r="R108" s="167">
        <f t="shared" si="7"/>
        <v>0</v>
      </c>
      <c r="S108" s="211">
        <f>SUMIFS('SCHOOL WORKSHEET'!$BV:$BV,'SCHOOL WORKSHEET'!$B:$B,TRUE,'SCHOOL WORKSHEET'!$C:$C,$A108)</f>
        <v>0</v>
      </c>
      <c r="T108" s="212">
        <f>SUMIFS('SCHOOL WORKSHEET'!$BW:$BW,'SCHOOL WORKSHEET'!$B:$B,TRUE,'SCHOOL WORKSHEET'!$C:$C,$A108)</f>
        <v>0</v>
      </c>
      <c r="U108" s="213">
        <f t="shared" si="8"/>
        <v>0</v>
      </c>
      <c r="V108" s="214">
        <f t="shared" si="9"/>
        <v>0</v>
      </c>
    </row>
    <row r="109" spans="1:22" ht="22.5" customHeight="1" x14ac:dyDescent="0.2">
      <c r="A109" s="200">
        <v>106</v>
      </c>
      <c r="B109" s="201" t="s">
        <v>412</v>
      </c>
      <c r="C109" s="202">
        <f>COUNTIFS('SCHOOL WORKSHEET'!B:B,TRUE,'SCHOOL WORKSHEET'!C:C,A109)</f>
        <v>0</v>
      </c>
      <c r="D109" s="203">
        <f>SUMIFS('SCHOOL WORKSHEET'!$I:$I,'SCHOOL WORKSHEET'!$B:$B,TRUE,'SCHOOL WORKSHEET'!$C:$C,$A109)</f>
        <v>0</v>
      </c>
      <c r="E109" s="98">
        <f>IF(SUMIFS('SCHOOL WORKSHEET'!$F:$F,'SCHOOL WORKSHEET'!$B:$B,TRUE,'SCHOOL WORKSHEET'!$C:$C,$A109)=0,0,
IF(ROUND(SUMIFS('SCHOOL WORKSHEET'!$F:$F,'SCHOOL WORKSHEET'!$B:$B,TRUE,'SCHOOL WORKSHEET'!$C:$C,$A109)/SUMIFS('SCHOOL WORKSHEET'!$I:$I,'SCHOOL WORKSHEET'!$B:$B,TRUE,'SCHOOL WORKSHEET'!$C:$C,$A109),4)&gt;=0.4,
MIN(1,ROUND(SUMIFS('SCHOOL WORKSHEET'!$F:$F,'SCHOOL WORKSHEET'!$B:$B,TRUE,'SCHOOL WORKSHEET'!$C:$C,$A109)/SUMIFS('SCHOOL WORKSHEET'!$I:$I,'SCHOOL WORKSHEET'!$B:$B,TRUE,'SCHOOL WORKSHEET'!$C:$C,$A109)*'FEDERAL RATES (HIDDEN)'!$C$2,4)),
ROUND(SUMIFS('SCHOOL WORKSHEET'!$F:$F,'SCHOOL WORKSHEET'!$B:$B,TRUE,'SCHOOL WORKSHEET'!$C:$C,$A109)/SUMIFS('SCHOOL WORKSHEET'!$I:$I,'SCHOOL WORKSHEET'!$B:$B,TRUE,'SCHOOL WORKSHEET'!$C:$C,$A109),4)))</f>
        <v>0</v>
      </c>
      <c r="F109" s="204"/>
      <c r="G109" s="205">
        <f>IF(SUMIFS('SCHOOL WORKSHEET'!$H:$H,'SCHOOL WORKSHEET'!$B:$B,TRUE,'SCHOOL WORKSHEET'!$C:$C,$A109)=0,0,1-$E109)</f>
        <v>0</v>
      </c>
      <c r="H109" s="206">
        <f>IF($C109=0,0,SUMIFS('SCHOOL WORKSHEET'!$S:$S,'SCHOOL WORKSHEET'!$B:$B,TRUE,'SCHOOL WORKSHEET'!$C:$C,$A109)/SUMIFS('SCHOOL WORKSHEET'!$N:$N,'SCHOOL WORKSHEET'!$B:$B,TRUE,'SCHOOL WORKSHEET'!$C:$C,$A109))</f>
        <v>0</v>
      </c>
      <c r="I109" s="207">
        <f>IF($C109=0,0,SUMIFS('SCHOOL WORKSHEET'!$X:$X,'SCHOOL WORKSHEET'!$B:$B,TRUE,'SCHOOL WORKSHEET'!$C:$C,$A109)/SUMIFS('SCHOOL WORKSHEET'!$N:$N,'SCHOOL WORKSHEET'!$B:$B,TRUE,'SCHOOL WORKSHEET'!$C:$C,$A109))</f>
        <v>0</v>
      </c>
      <c r="J109" s="207">
        <f>IF($C109=0,0,SUMIFS('SCHOOL WORKSHEET'!$AC:$AC,'SCHOOL WORKSHEET'!$B:$B,TRUE,'SCHOOL WORKSHEET'!$C:$C,$A109)/SUMIFS('SCHOOL WORKSHEET'!$N:$N,'SCHOOL WORKSHEET'!$B:$B,TRUE,'SCHOOL WORKSHEET'!$C:$C,$A109))</f>
        <v>0</v>
      </c>
      <c r="K109" s="207">
        <f>IF($C109=0,0,SUMIFS('SCHOOL WORKSHEET'!$AH:$AH,'SCHOOL WORKSHEET'!$B:$B,TRUE,'SCHOOL WORKSHEET'!$C:$C,$A109)/SUMIFS('SCHOOL WORKSHEET'!$N:$N,'SCHOOL WORKSHEET'!$B:$B,TRUE,'SCHOOL WORKSHEET'!$C:$C,$A109))</f>
        <v>0</v>
      </c>
      <c r="L109" s="208">
        <f>IF($C109=0,0,SUMIFS('SCHOOL WORKSHEET'!$AJ:$AJ,'SCHOOL WORKSHEET'!$B:$B,TRUE,'SCHOOL WORKSHEET'!$C:$C,$A109)/SUMIFS('SCHOOL WORKSHEET'!$N:$N,'SCHOOL WORKSHEET'!$B:$B,TRUE,'SCHOOL WORKSHEET'!$C:$C,$A109))</f>
        <v>0</v>
      </c>
      <c r="M109" s="209">
        <f>SUMIFS('SCHOOL WORKSHEET'!$BO:$BO,'SCHOOL WORKSHEET'!$B:$B,TRUE,'SCHOOL WORKSHEET'!$C:$C,$A109)+SUMIFS('SCHOOL WORKSHEET'!$BS:$BS,'SCHOOL WORKSHEET'!$B:$B,TRUE,'SCHOOL WORKSHEET'!$C:$C,$A109)</f>
        <v>0</v>
      </c>
      <c r="N109" s="210">
        <f>SUMIFS('SCHOOL WORKSHEET'!$BP:$BP,'SCHOOL WORKSHEET'!$B:$B,TRUE,'SCHOOL WORKSHEET'!$C:$C,$A109)</f>
        <v>0</v>
      </c>
      <c r="O109" s="210">
        <f>SUMIFS('SCHOOL WORKSHEET'!$BQ:$BQ,'SCHOOL WORKSHEET'!$B:$B,TRUE,'SCHOOL WORKSHEET'!$C:$C,$A109)+SUMIFS('SCHOOL WORKSHEET'!$BT:$BT,'SCHOOL WORKSHEET'!$B:$B,TRUE,'SCHOOL WORKSHEET'!$C:$C,$A109)</f>
        <v>0</v>
      </c>
      <c r="P109" s="210">
        <f>SUMIFS('SCHOOL WORKSHEET'!$BR:$BR,'SCHOOL WORKSHEET'!$B:$B,TRUE,'SCHOOL WORKSHEET'!$C:$C,$A109)</f>
        <v>0</v>
      </c>
      <c r="Q109" s="210">
        <f>SUMIFS('SCHOOL WORKSHEET'!$BU:$BU,'SCHOOL WORKSHEET'!$B:$B,TRUE,'SCHOOL WORKSHEET'!$C:$C,$A109)+SUMIFS('SCHOOL WORKSHEET'!$BS:$BS,'SCHOOL WORKSHEET'!$B:$B,TRUE,'SCHOOL WORKSHEET'!$C:$C,$A109)</f>
        <v>0</v>
      </c>
      <c r="R109" s="167">
        <f t="shared" si="7"/>
        <v>0</v>
      </c>
      <c r="S109" s="211">
        <f>SUMIFS('SCHOOL WORKSHEET'!$BV:$BV,'SCHOOL WORKSHEET'!$B:$B,TRUE,'SCHOOL WORKSHEET'!$C:$C,$A109)</f>
        <v>0</v>
      </c>
      <c r="T109" s="212">
        <f>SUMIFS('SCHOOL WORKSHEET'!$BW:$BW,'SCHOOL WORKSHEET'!$B:$B,TRUE,'SCHOOL WORKSHEET'!$C:$C,$A109)</f>
        <v>0</v>
      </c>
      <c r="U109" s="213">
        <f t="shared" si="8"/>
        <v>0</v>
      </c>
      <c r="V109" s="214">
        <f t="shared" si="9"/>
        <v>0</v>
      </c>
    </row>
    <row r="110" spans="1:22" ht="22.5" customHeight="1" x14ac:dyDescent="0.2">
      <c r="A110" s="200">
        <v>107</v>
      </c>
      <c r="B110" s="201" t="s">
        <v>413</v>
      </c>
      <c r="C110" s="202">
        <f>COUNTIFS('SCHOOL WORKSHEET'!B:B,TRUE,'SCHOOL WORKSHEET'!C:C,A110)</f>
        <v>0</v>
      </c>
      <c r="D110" s="203">
        <f>SUMIFS('SCHOOL WORKSHEET'!$I:$I,'SCHOOL WORKSHEET'!$B:$B,TRUE,'SCHOOL WORKSHEET'!$C:$C,$A110)</f>
        <v>0</v>
      </c>
      <c r="E110" s="98">
        <f>IF(SUMIFS('SCHOOL WORKSHEET'!$F:$F,'SCHOOL WORKSHEET'!$B:$B,TRUE,'SCHOOL WORKSHEET'!$C:$C,$A110)=0,0,
IF(ROUND(SUMIFS('SCHOOL WORKSHEET'!$F:$F,'SCHOOL WORKSHEET'!$B:$B,TRUE,'SCHOOL WORKSHEET'!$C:$C,$A110)/SUMIFS('SCHOOL WORKSHEET'!$I:$I,'SCHOOL WORKSHEET'!$B:$B,TRUE,'SCHOOL WORKSHEET'!$C:$C,$A110),4)&gt;=0.4,
MIN(1,ROUND(SUMIFS('SCHOOL WORKSHEET'!$F:$F,'SCHOOL WORKSHEET'!$B:$B,TRUE,'SCHOOL WORKSHEET'!$C:$C,$A110)/SUMIFS('SCHOOL WORKSHEET'!$I:$I,'SCHOOL WORKSHEET'!$B:$B,TRUE,'SCHOOL WORKSHEET'!$C:$C,$A110)*'FEDERAL RATES (HIDDEN)'!$C$2,4)),
ROUND(SUMIFS('SCHOOL WORKSHEET'!$F:$F,'SCHOOL WORKSHEET'!$B:$B,TRUE,'SCHOOL WORKSHEET'!$C:$C,$A110)/SUMIFS('SCHOOL WORKSHEET'!$I:$I,'SCHOOL WORKSHEET'!$B:$B,TRUE,'SCHOOL WORKSHEET'!$C:$C,$A110),4)))</f>
        <v>0</v>
      </c>
      <c r="F110" s="204"/>
      <c r="G110" s="205">
        <f>IF(SUMIFS('SCHOOL WORKSHEET'!$H:$H,'SCHOOL WORKSHEET'!$B:$B,TRUE,'SCHOOL WORKSHEET'!$C:$C,$A110)=0,0,1-$E110)</f>
        <v>0</v>
      </c>
      <c r="H110" s="206">
        <f>IF($C110=0,0,SUMIFS('SCHOOL WORKSHEET'!$S:$S,'SCHOOL WORKSHEET'!$B:$B,TRUE,'SCHOOL WORKSHEET'!$C:$C,$A110)/SUMIFS('SCHOOL WORKSHEET'!$N:$N,'SCHOOL WORKSHEET'!$B:$B,TRUE,'SCHOOL WORKSHEET'!$C:$C,$A110))</f>
        <v>0</v>
      </c>
      <c r="I110" s="207">
        <f>IF($C110=0,0,SUMIFS('SCHOOL WORKSHEET'!$X:$X,'SCHOOL WORKSHEET'!$B:$B,TRUE,'SCHOOL WORKSHEET'!$C:$C,$A110)/SUMIFS('SCHOOL WORKSHEET'!$N:$N,'SCHOOL WORKSHEET'!$B:$B,TRUE,'SCHOOL WORKSHEET'!$C:$C,$A110))</f>
        <v>0</v>
      </c>
      <c r="J110" s="207">
        <f>IF($C110=0,0,SUMIFS('SCHOOL WORKSHEET'!$AC:$AC,'SCHOOL WORKSHEET'!$B:$B,TRUE,'SCHOOL WORKSHEET'!$C:$C,$A110)/SUMIFS('SCHOOL WORKSHEET'!$N:$N,'SCHOOL WORKSHEET'!$B:$B,TRUE,'SCHOOL WORKSHEET'!$C:$C,$A110))</f>
        <v>0</v>
      </c>
      <c r="K110" s="207">
        <f>IF($C110=0,0,SUMIFS('SCHOOL WORKSHEET'!$AH:$AH,'SCHOOL WORKSHEET'!$B:$B,TRUE,'SCHOOL WORKSHEET'!$C:$C,$A110)/SUMIFS('SCHOOL WORKSHEET'!$N:$N,'SCHOOL WORKSHEET'!$B:$B,TRUE,'SCHOOL WORKSHEET'!$C:$C,$A110))</f>
        <v>0</v>
      </c>
      <c r="L110" s="208">
        <f>IF($C110=0,0,SUMIFS('SCHOOL WORKSHEET'!$AJ:$AJ,'SCHOOL WORKSHEET'!$B:$B,TRUE,'SCHOOL WORKSHEET'!$C:$C,$A110)/SUMIFS('SCHOOL WORKSHEET'!$N:$N,'SCHOOL WORKSHEET'!$B:$B,TRUE,'SCHOOL WORKSHEET'!$C:$C,$A110))</f>
        <v>0</v>
      </c>
      <c r="M110" s="209">
        <f>SUMIFS('SCHOOL WORKSHEET'!$BO:$BO,'SCHOOL WORKSHEET'!$B:$B,TRUE,'SCHOOL WORKSHEET'!$C:$C,$A110)+SUMIFS('SCHOOL WORKSHEET'!$BS:$BS,'SCHOOL WORKSHEET'!$B:$B,TRUE,'SCHOOL WORKSHEET'!$C:$C,$A110)</f>
        <v>0</v>
      </c>
      <c r="N110" s="210">
        <f>SUMIFS('SCHOOL WORKSHEET'!$BP:$BP,'SCHOOL WORKSHEET'!$B:$B,TRUE,'SCHOOL WORKSHEET'!$C:$C,$A110)</f>
        <v>0</v>
      </c>
      <c r="O110" s="210">
        <f>SUMIFS('SCHOOL WORKSHEET'!$BQ:$BQ,'SCHOOL WORKSHEET'!$B:$B,TRUE,'SCHOOL WORKSHEET'!$C:$C,$A110)+SUMIFS('SCHOOL WORKSHEET'!$BT:$BT,'SCHOOL WORKSHEET'!$B:$B,TRUE,'SCHOOL WORKSHEET'!$C:$C,$A110)</f>
        <v>0</v>
      </c>
      <c r="P110" s="210">
        <f>SUMIFS('SCHOOL WORKSHEET'!$BR:$BR,'SCHOOL WORKSHEET'!$B:$B,TRUE,'SCHOOL WORKSHEET'!$C:$C,$A110)</f>
        <v>0</v>
      </c>
      <c r="Q110" s="210">
        <f>SUMIFS('SCHOOL WORKSHEET'!$BU:$BU,'SCHOOL WORKSHEET'!$B:$B,TRUE,'SCHOOL WORKSHEET'!$C:$C,$A110)+SUMIFS('SCHOOL WORKSHEET'!$BS:$BS,'SCHOOL WORKSHEET'!$B:$B,TRUE,'SCHOOL WORKSHEET'!$C:$C,$A110)</f>
        <v>0</v>
      </c>
      <c r="R110" s="167">
        <f t="shared" si="7"/>
        <v>0</v>
      </c>
      <c r="S110" s="211">
        <f>SUMIFS('SCHOOL WORKSHEET'!$BV:$BV,'SCHOOL WORKSHEET'!$B:$B,TRUE,'SCHOOL WORKSHEET'!$C:$C,$A110)</f>
        <v>0</v>
      </c>
      <c r="T110" s="212">
        <f>SUMIFS('SCHOOL WORKSHEET'!$BW:$BW,'SCHOOL WORKSHEET'!$B:$B,TRUE,'SCHOOL WORKSHEET'!$C:$C,$A110)</f>
        <v>0</v>
      </c>
      <c r="U110" s="213">
        <f t="shared" si="8"/>
        <v>0</v>
      </c>
      <c r="V110" s="214">
        <f t="shared" si="9"/>
        <v>0</v>
      </c>
    </row>
    <row r="111" spans="1:22" ht="22.5" customHeight="1" x14ac:dyDescent="0.2">
      <c r="A111" s="200">
        <v>108</v>
      </c>
      <c r="B111" s="201" t="s">
        <v>414</v>
      </c>
      <c r="C111" s="202">
        <f>COUNTIFS('SCHOOL WORKSHEET'!B:B,TRUE,'SCHOOL WORKSHEET'!C:C,A111)</f>
        <v>0</v>
      </c>
      <c r="D111" s="203">
        <f>SUMIFS('SCHOOL WORKSHEET'!$I:$I,'SCHOOL WORKSHEET'!$B:$B,TRUE,'SCHOOL WORKSHEET'!$C:$C,$A111)</f>
        <v>0</v>
      </c>
      <c r="E111" s="98">
        <f>IF(SUMIFS('SCHOOL WORKSHEET'!$F:$F,'SCHOOL WORKSHEET'!$B:$B,TRUE,'SCHOOL WORKSHEET'!$C:$C,$A111)=0,0,
IF(ROUND(SUMIFS('SCHOOL WORKSHEET'!$F:$F,'SCHOOL WORKSHEET'!$B:$B,TRUE,'SCHOOL WORKSHEET'!$C:$C,$A111)/SUMIFS('SCHOOL WORKSHEET'!$I:$I,'SCHOOL WORKSHEET'!$B:$B,TRUE,'SCHOOL WORKSHEET'!$C:$C,$A111),4)&gt;=0.4,
MIN(1,ROUND(SUMIFS('SCHOOL WORKSHEET'!$F:$F,'SCHOOL WORKSHEET'!$B:$B,TRUE,'SCHOOL WORKSHEET'!$C:$C,$A111)/SUMIFS('SCHOOL WORKSHEET'!$I:$I,'SCHOOL WORKSHEET'!$B:$B,TRUE,'SCHOOL WORKSHEET'!$C:$C,$A111)*'FEDERAL RATES (HIDDEN)'!$C$2,4)),
ROUND(SUMIFS('SCHOOL WORKSHEET'!$F:$F,'SCHOOL WORKSHEET'!$B:$B,TRUE,'SCHOOL WORKSHEET'!$C:$C,$A111)/SUMIFS('SCHOOL WORKSHEET'!$I:$I,'SCHOOL WORKSHEET'!$B:$B,TRUE,'SCHOOL WORKSHEET'!$C:$C,$A111),4)))</f>
        <v>0</v>
      </c>
      <c r="F111" s="204"/>
      <c r="G111" s="205">
        <f>IF(SUMIFS('SCHOOL WORKSHEET'!$H:$H,'SCHOOL WORKSHEET'!$B:$B,TRUE,'SCHOOL WORKSHEET'!$C:$C,$A111)=0,0,1-$E111)</f>
        <v>0</v>
      </c>
      <c r="H111" s="206">
        <f>IF($C111=0,0,SUMIFS('SCHOOL WORKSHEET'!$S:$S,'SCHOOL WORKSHEET'!$B:$B,TRUE,'SCHOOL WORKSHEET'!$C:$C,$A111)/SUMIFS('SCHOOL WORKSHEET'!$N:$N,'SCHOOL WORKSHEET'!$B:$B,TRUE,'SCHOOL WORKSHEET'!$C:$C,$A111))</f>
        <v>0</v>
      </c>
      <c r="I111" s="207">
        <f>IF($C111=0,0,SUMIFS('SCHOOL WORKSHEET'!$X:$X,'SCHOOL WORKSHEET'!$B:$B,TRUE,'SCHOOL WORKSHEET'!$C:$C,$A111)/SUMIFS('SCHOOL WORKSHEET'!$N:$N,'SCHOOL WORKSHEET'!$B:$B,TRUE,'SCHOOL WORKSHEET'!$C:$C,$A111))</f>
        <v>0</v>
      </c>
      <c r="J111" s="207">
        <f>IF($C111=0,0,SUMIFS('SCHOOL WORKSHEET'!$AC:$AC,'SCHOOL WORKSHEET'!$B:$B,TRUE,'SCHOOL WORKSHEET'!$C:$C,$A111)/SUMIFS('SCHOOL WORKSHEET'!$N:$N,'SCHOOL WORKSHEET'!$B:$B,TRUE,'SCHOOL WORKSHEET'!$C:$C,$A111))</f>
        <v>0</v>
      </c>
      <c r="K111" s="207">
        <f>IF($C111=0,0,SUMIFS('SCHOOL WORKSHEET'!$AH:$AH,'SCHOOL WORKSHEET'!$B:$B,TRUE,'SCHOOL WORKSHEET'!$C:$C,$A111)/SUMIFS('SCHOOL WORKSHEET'!$N:$N,'SCHOOL WORKSHEET'!$B:$B,TRUE,'SCHOOL WORKSHEET'!$C:$C,$A111))</f>
        <v>0</v>
      </c>
      <c r="L111" s="208">
        <f>IF($C111=0,0,SUMIFS('SCHOOL WORKSHEET'!$AJ:$AJ,'SCHOOL WORKSHEET'!$B:$B,TRUE,'SCHOOL WORKSHEET'!$C:$C,$A111)/SUMIFS('SCHOOL WORKSHEET'!$N:$N,'SCHOOL WORKSHEET'!$B:$B,TRUE,'SCHOOL WORKSHEET'!$C:$C,$A111))</f>
        <v>0</v>
      </c>
      <c r="M111" s="209">
        <f>SUMIFS('SCHOOL WORKSHEET'!$BO:$BO,'SCHOOL WORKSHEET'!$B:$B,TRUE,'SCHOOL WORKSHEET'!$C:$C,$A111)+SUMIFS('SCHOOL WORKSHEET'!$BS:$BS,'SCHOOL WORKSHEET'!$B:$B,TRUE,'SCHOOL WORKSHEET'!$C:$C,$A111)</f>
        <v>0</v>
      </c>
      <c r="N111" s="210">
        <f>SUMIFS('SCHOOL WORKSHEET'!$BP:$BP,'SCHOOL WORKSHEET'!$B:$B,TRUE,'SCHOOL WORKSHEET'!$C:$C,$A111)</f>
        <v>0</v>
      </c>
      <c r="O111" s="210">
        <f>SUMIFS('SCHOOL WORKSHEET'!$BQ:$BQ,'SCHOOL WORKSHEET'!$B:$B,TRUE,'SCHOOL WORKSHEET'!$C:$C,$A111)+SUMIFS('SCHOOL WORKSHEET'!$BT:$BT,'SCHOOL WORKSHEET'!$B:$B,TRUE,'SCHOOL WORKSHEET'!$C:$C,$A111)</f>
        <v>0</v>
      </c>
      <c r="P111" s="210">
        <f>SUMIFS('SCHOOL WORKSHEET'!$BR:$BR,'SCHOOL WORKSHEET'!$B:$B,TRUE,'SCHOOL WORKSHEET'!$C:$C,$A111)</f>
        <v>0</v>
      </c>
      <c r="Q111" s="210">
        <f>SUMIFS('SCHOOL WORKSHEET'!$BU:$BU,'SCHOOL WORKSHEET'!$B:$B,TRUE,'SCHOOL WORKSHEET'!$C:$C,$A111)+SUMIFS('SCHOOL WORKSHEET'!$BS:$BS,'SCHOOL WORKSHEET'!$B:$B,TRUE,'SCHOOL WORKSHEET'!$C:$C,$A111)</f>
        <v>0</v>
      </c>
      <c r="R111" s="167">
        <f t="shared" si="7"/>
        <v>0</v>
      </c>
      <c r="S111" s="211">
        <f>SUMIFS('SCHOOL WORKSHEET'!$BV:$BV,'SCHOOL WORKSHEET'!$B:$B,TRUE,'SCHOOL WORKSHEET'!$C:$C,$A111)</f>
        <v>0</v>
      </c>
      <c r="T111" s="212">
        <f>SUMIFS('SCHOOL WORKSHEET'!$BW:$BW,'SCHOOL WORKSHEET'!$B:$B,TRUE,'SCHOOL WORKSHEET'!$C:$C,$A111)</f>
        <v>0</v>
      </c>
      <c r="U111" s="213">
        <f t="shared" si="8"/>
        <v>0</v>
      </c>
      <c r="V111" s="214">
        <f t="shared" si="9"/>
        <v>0</v>
      </c>
    </row>
    <row r="112" spans="1:22" ht="22.5" customHeight="1" x14ac:dyDescent="0.2">
      <c r="A112" s="200">
        <v>109</v>
      </c>
      <c r="B112" s="201" t="s">
        <v>415</v>
      </c>
      <c r="C112" s="202">
        <f>COUNTIFS('SCHOOL WORKSHEET'!B:B,TRUE,'SCHOOL WORKSHEET'!C:C,A112)</f>
        <v>0</v>
      </c>
      <c r="D112" s="203">
        <f>SUMIFS('SCHOOL WORKSHEET'!$I:$I,'SCHOOL WORKSHEET'!$B:$B,TRUE,'SCHOOL WORKSHEET'!$C:$C,$A112)</f>
        <v>0</v>
      </c>
      <c r="E112" s="98">
        <f>IF(SUMIFS('SCHOOL WORKSHEET'!$F:$F,'SCHOOL WORKSHEET'!$B:$B,TRUE,'SCHOOL WORKSHEET'!$C:$C,$A112)=0,0,
IF(ROUND(SUMIFS('SCHOOL WORKSHEET'!$F:$F,'SCHOOL WORKSHEET'!$B:$B,TRUE,'SCHOOL WORKSHEET'!$C:$C,$A112)/SUMIFS('SCHOOL WORKSHEET'!$I:$I,'SCHOOL WORKSHEET'!$B:$B,TRUE,'SCHOOL WORKSHEET'!$C:$C,$A112),4)&gt;=0.4,
MIN(1,ROUND(SUMIFS('SCHOOL WORKSHEET'!$F:$F,'SCHOOL WORKSHEET'!$B:$B,TRUE,'SCHOOL WORKSHEET'!$C:$C,$A112)/SUMIFS('SCHOOL WORKSHEET'!$I:$I,'SCHOOL WORKSHEET'!$B:$B,TRUE,'SCHOOL WORKSHEET'!$C:$C,$A112)*'FEDERAL RATES (HIDDEN)'!$C$2,4)),
ROUND(SUMIFS('SCHOOL WORKSHEET'!$F:$F,'SCHOOL WORKSHEET'!$B:$B,TRUE,'SCHOOL WORKSHEET'!$C:$C,$A112)/SUMIFS('SCHOOL WORKSHEET'!$I:$I,'SCHOOL WORKSHEET'!$B:$B,TRUE,'SCHOOL WORKSHEET'!$C:$C,$A112),4)))</f>
        <v>0</v>
      </c>
      <c r="F112" s="204"/>
      <c r="G112" s="205">
        <f>IF(SUMIFS('SCHOOL WORKSHEET'!$H:$H,'SCHOOL WORKSHEET'!$B:$B,TRUE,'SCHOOL WORKSHEET'!$C:$C,$A112)=0,0,1-$E112)</f>
        <v>0</v>
      </c>
      <c r="H112" s="206">
        <f>IF($C112=0,0,SUMIFS('SCHOOL WORKSHEET'!$S:$S,'SCHOOL WORKSHEET'!$B:$B,TRUE,'SCHOOL WORKSHEET'!$C:$C,$A112)/SUMIFS('SCHOOL WORKSHEET'!$N:$N,'SCHOOL WORKSHEET'!$B:$B,TRUE,'SCHOOL WORKSHEET'!$C:$C,$A112))</f>
        <v>0</v>
      </c>
      <c r="I112" s="207">
        <f>IF($C112=0,0,SUMIFS('SCHOOL WORKSHEET'!$X:$X,'SCHOOL WORKSHEET'!$B:$B,TRUE,'SCHOOL WORKSHEET'!$C:$C,$A112)/SUMIFS('SCHOOL WORKSHEET'!$N:$N,'SCHOOL WORKSHEET'!$B:$B,TRUE,'SCHOOL WORKSHEET'!$C:$C,$A112))</f>
        <v>0</v>
      </c>
      <c r="J112" s="207">
        <f>IF($C112=0,0,SUMIFS('SCHOOL WORKSHEET'!$AC:$AC,'SCHOOL WORKSHEET'!$B:$B,TRUE,'SCHOOL WORKSHEET'!$C:$C,$A112)/SUMIFS('SCHOOL WORKSHEET'!$N:$N,'SCHOOL WORKSHEET'!$B:$B,TRUE,'SCHOOL WORKSHEET'!$C:$C,$A112))</f>
        <v>0</v>
      </c>
      <c r="K112" s="207">
        <f>IF($C112=0,0,SUMIFS('SCHOOL WORKSHEET'!$AH:$AH,'SCHOOL WORKSHEET'!$B:$B,TRUE,'SCHOOL WORKSHEET'!$C:$C,$A112)/SUMIFS('SCHOOL WORKSHEET'!$N:$N,'SCHOOL WORKSHEET'!$B:$B,TRUE,'SCHOOL WORKSHEET'!$C:$C,$A112))</f>
        <v>0</v>
      </c>
      <c r="L112" s="208">
        <f>IF($C112=0,0,SUMIFS('SCHOOL WORKSHEET'!$AJ:$AJ,'SCHOOL WORKSHEET'!$B:$B,TRUE,'SCHOOL WORKSHEET'!$C:$C,$A112)/SUMIFS('SCHOOL WORKSHEET'!$N:$N,'SCHOOL WORKSHEET'!$B:$B,TRUE,'SCHOOL WORKSHEET'!$C:$C,$A112))</f>
        <v>0</v>
      </c>
      <c r="M112" s="209">
        <f>SUMIFS('SCHOOL WORKSHEET'!$BO:$BO,'SCHOOL WORKSHEET'!$B:$B,TRUE,'SCHOOL WORKSHEET'!$C:$C,$A112)+SUMIFS('SCHOOL WORKSHEET'!$BS:$BS,'SCHOOL WORKSHEET'!$B:$B,TRUE,'SCHOOL WORKSHEET'!$C:$C,$A112)</f>
        <v>0</v>
      </c>
      <c r="N112" s="210">
        <f>SUMIFS('SCHOOL WORKSHEET'!$BP:$BP,'SCHOOL WORKSHEET'!$B:$B,TRUE,'SCHOOL WORKSHEET'!$C:$C,$A112)</f>
        <v>0</v>
      </c>
      <c r="O112" s="210">
        <f>SUMIFS('SCHOOL WORKSHEET'!$BQ:$BQ,'SCHOOL WORKSHEET'!$B:$B,TRUE,'SCHOOL WORKSHEET'!$C:$C,$A112)+SUMIFS('SCHOOL WORKSHEET'!$BT:$BT,'SCHOOL WORKSHEET'!$B:$B,TRUE,'SCHOOL WORKSHEET'!$C:$C,$A112)</f>
        <v>0</v>
      </c>
      <c r="P112" s="210">
        <f>SUMIFS('SCHOOL WORKSHEET'!$BR:$BR,'SCHOOL WORKSHEET'!$B:$B,TRUE,'SCHOOL WORKSHEET'!$C:$C,$A112)</f>
        <v>0</v>
      </c>
      <c r="Q112" s="210">
        <f>SUMIFS('SCHOOL WORKSHEET'!$BU:$BU,'SCHOOL WORKSHEET'!$B:$B,TRUE,'SCHOOL WORKSHEET'!$C:$C,$A112)+SUMIFS('SCHOOL WORKSHEET'!$BS:$BS,'SCHOOL WORKSHEET'!$B:$B,TRUE,'SCHOOL WORKSHEET'!$C:$C,$A112)</f>
        <v>0</v>
      </c>
      <c r="R112" s="167">
        <f t="shared" si="7"/>
        <v>0</v>
      </c>
      <c r="S112" s="211">
        <f>SUMIFS('SCHOOL WORKSHEET'!$BV:$BV,'SCHOOL WORKSHEET'!$B:$B,TRUE,'SCHOOL WORKSHEET'!$C:$C,$A112)</f>
        <v>0</v>
      </c>
      <c r="T112" s="212">
        <f>SUMIFS('SCHOOL WORKSHEET'!$BW:$BW,'SCHOOL WORKSHEET'!$B:$B,TRUE,'SCHOOL WORKSHEET'!$C:$C,$A112)</f>
        <v>0</v>
      </c>
      <c r="U112" s="213">
        <f t="shared" si="8"/>
        <v>0</v>
      </c>
      <c r="V112" s="214">
        <f t="shared" si="9"/>
        <v>0</v>
      </c>
    </row>
    <row r="113" spans="1:22" ht="22.5" customHeight="1" x14ac:dyDescent="0.2">
      <c r="A113" s="200">
        <v>110</v>
      </c>
      <c r="B113" s="201" t="s">
        <v>416</v>
      </c>
      <c r="C113" s="202">
        <f>COUNTIFS('SCHOOL WORKSHEET'!B:B,TRUE,'SCHOOL WORKSHEET'!C:C,A113)</f>
        <v>0</v>
      </c>
      <c r="D113" s="203">
        <f>SUMIFS('SCHOOL WORKSHEET'!$I:$I,'SCHOOL WORKSHEET'!$B:$B,TRUE,'SCHOOL WORKSHEET'!$C:$C,$A113)</f>
        <v>0</v>
      </c>
      <c r="E113" s="98">
        <f>IF(SUMIFS('SCHOOL WORKSHEET'!$F:$F,'SCHOOL WORKSHEET'!$B:$B,TRUE,'SCHOOL WORKSHEET'!$C:$C,$A113)=0,0,
IF(ROUND(SUMIFS('SCHOOL WORKSHEET'!$F:$F,'SCHOOL WORKSHEET'!$B:$B,TRUE,'SCHOOL WORKSHEET'!$C:$C,$A113)/SUMIFS('SCHOOL WORKSHEET'!$I:$I,'SCHOOL WORKSHEET'!$B:$B,TRUE,'SCHOOL WORKSHEET'!$C:$C,$A113),4)&gt;=0.4,
MIN(1,ROUND(SUMIFS('SCHOOL WORKSHEET'!$F:$F,'SCHOOL WORKSHEET'!$B:$B,TRUE,'SCHOOL WORKSHEET'!$C:$C,$A113)/SUMIFS('SCHOOL WORKSHEET'!$I:$I,'SCHOOL WORKSHEET'!$B:$B,TRUE,'SCHOOL WORKSHEET'!$C:$C,$A113)*'FEDERAL RATES (HIDDEN)'!$C$2,4)),
ROUND(SUMIFS('SCHOOL WORKSHEET'!$F:$F,'SCHOOL WORKSHEET'!$B:$B,TRUE,'SCHOOL WORKSHEET'!$C:$C,$A113)/SUMIFS('SCHOOL WORKSHEET'!$I:$I,'SCHOOL WORKSHEET'!$B:$B,TRUE,'SCHOOL WORKSHEET'!$C:$C,$A113),4)))</f>
        <v>0</v>
      </c>
      <c r="F113" s="204"/>
      <c r="G113" s="205">
        <f>IF(SUMIFS('SCHOOL WORKSHEET'!$H:$H,'SCHOOL WORKSHEET'!$B:$B,TRUE,'SCHOOL WORKSHEET'!$C:$C,$A113)=0,0,1-$E113)</f>
        <v>0</v>
      </c>
      <c r="H113" s="206">
        <f>IF($C113=0,0,SUMIFS('SCHOOL WORKSHEET'!$S:$S,'SCHOOL WORKSHEET'!$B:$B,TRUE,'SCHOOL WORKSHEET'!$C:$C,$A113)/SUMIFS('SCHOOL WORKSHEET'!$N:$N,'SCHOOL WORKSHEET'!$B:$B,TRUE,'SCHOOL WORKSHEET'!$C:$C,$A113))</f>
        <v>0</v>
      </c>
      <c r="I113" s="207">
        <f>IF($C113=0,0,SUMIFS('SCHOOL WORKSHEET'!$X:$X,'SCHOOL WORKSHEET'!$B:$B,TRUE,'SCHOOL WORKSHEET'!$C:$C,$A113)/SUMIFS('SCHOOL WORKSHEET'!$N:$N,'SCHOOL WORKSHEET'!$B:$B,TRUE,'SCHOOL WORKSHEET'!$C:$C,$A113))</f>
        <v>0</v>
      </c>
      <c r="J113" s="207">
        <f>IF($C113=0,0,SUMIFS('SCHOOL WORKSHEET'!$AC:$AC,'SCHOOL WORKSHEET'!$B:$B,TRUE,'SCHOOL WORKSHEET'!$C:$C,$A113)/SUMIFS('SCHOOL WORKSHEET'!$N:$N,'SCHOOL WORKSHEET'!$B:$B,TRUE,'SCHOOL WORKSHEET'!$C:$C,$A113))</f>
        <v>0</v>
      </c>
      <c r="K113" s="207">
        <f>IF($C113=0,0,SUMIFS('SCHOOL WORKSHEET'!$AH:$AH,'SCHOOL WORKSHEET'!$B:$B,TRUE,'SCHOOL WORKSHEET'!$C:$C,$A113)/SUMIFS('SCHOOL WORKSHEET'!$N:$N,'SCHOOL WORKSHEET'!$B:$B,TRUE,'SCHOOL WORKSHEET'!$C:$C,$A113))</f>
        <v>0</v>
      </c>
      <c r="L113" s="208">
        <f>IF($C113=0,0,SUMIFS('SCHOOL WORKSHEET'!$AJ:$AJ,'SCHOOL WORKSHEET'!$B:$B,TRUE,'SCHOOL WORKSHEET'!$C:$C,$A113)/SUMIFS('SCHOOL WORKSHEET'!$N:$N,'SCHOOL WORKSHEET'!$B:$B,TRUE,'SCHOOL WORKSHEET'!$C:$C,$A113))</f>
        <v>0</v>
      </c>
      <c r="M113" s="209">
        <f>SUMIFS('SCHOOL WORKSHEET'!$BO:$BO,'SCHOOL WORKSHEET'!$B:$B,TRUE,'SCHOOL WORKSHEET'!$C:$C,$A113)+SUMIFS('SCHOOL WORKSHEET'!$BS:$BS,'SCHOOL WORKSHEET'!$B:$B,TRUE,'SCHOOL WORKSHEET'!$C:$C,$A113)</f>
        <v>0</v>
      </c>
      <c r="N113" s="210">
        <f>SUMIFS('SCHOOL WORKSHEET'!$BP:$BP,'SCHOOL WORKSHEET'!$B:$B,TRUE,'SCHOOL WORKSHEET'!$C:$C,$A113)</f>
        <v>0</v>
      </c>
      <c r="O113" s="210">
        <f>SUMIFS('SCHOOL WORKSHEET'!$BQ:$BQ,'SCHOOL WORKSHEET'!$B:$B,TRUE,'SCHOOL WORKSHEET'!$C:$C,$A113)+SUMIFS('SCHOOL WORKSHEET'!$BT:$BT,'SCHOOL WORKSHEET'!$B:$B,TRUE,'SCHOOL WORKSHEET'!$C:$C,$A113)</f>
        <v>0</v>
      </c>
      <c r="P113" s="210">
        <f>SUMIFS('SCHOOL WORKSHEET'!$BR:$BR,'SCHOOL WORKSHEET'!$B:$B,TRUE,'SCHOOL WORKSHEET'!$C:$C,$A113)</f>
        <v>0</v>
      </c>
      <c r="Q113" s="210">
        <f>SUMIFS('SCHOOL WORKSHEET'!$BU:$BU,'SCHOOL WORKSHEET'!$B:$B,TRUE,'SCHOOL WORKSHEET'!$C:$C,$A113)+SUMIFS('SCHOOL WORKSHEET'!$BS:$BS,'SCHOOL WORKSHEET'!$B:$B,TRUE,'SCHOOL WORKSHEET'!$C:$C,$A113)</f>
        <v>0</v>
      </c>
      <c r="R113" s="167">
        <f t="shared" si="7"/>
        <v>0</v>
      </c>
      <c r="S113" s="211">
        <f>SUMIFS('SCHOOL WORKSHEET'!$BV:$BV,'SCHOOL WORKSHEET'!$B:$B,TRUE,'SCHOOL WORKSHEET'!$C:$C,$A113)</f>
        <v>0</v>
      </c>
      <c r="T113" s="212">
        <f>SUMIFS('SCHOOL WORKSHEET'!$BW:$BW,'SCHOOL WORKSHEET'!$B:$B,TRUE,'SCHOOL WORKSHEET'!$C:$C,$A113)</f>
        <v>0</v>
      </c>
      <c r="U113" s="213">
        <f t="shared" si="8"/>
        <v>0</v>
      </c>
      <c r="V113" s="214">
        <f t="shared" si="9"/>
        <v>0</v>
      </c>
    </row>
    <row r="114" spans="1:22" ht="22.5" customHeight="1" x14ac:dyDescent="0.2">
      <c r="A114" s="200">
        <v>111</v>
      </c>
      <c r="B114" s="201" t="s">
        <v>417</v>
      </c>
      <c r="C114" s="202">
        <f>COUNTIFS('SCHOOL WORKSHEET'!B:B,TRUE,'SCHOOL WORKSHEET'!C:C,A114)</f>
        <v>0</v>
      </c>
      <c r="D114" s="203">
        <f>SUMIFS('SCHOOL WORKSHEET'!$I:$I,'SCHOOL WORKSHEET'!$B:$B,TRUE,'SCHOOL WORKSHEET'!$C:$C,$A114)</f>
        <v>0</v>
      </c>
      <c r="E114" s="98">
        <f>IF(SUMIFS('SCHOOL WORKSHEET'!$F:$F,'SCHOOL WORKSHEET'!$B:$B,TRUE,'SCHOOL WORKSHEET'!$C:$C,$A114)=0,0,
IF(ROUND(SUMIFS('SCHOOL WORKSHEET'!$F:$F,'SCHOOL WORKSHEET'!$B:$B,TRUE,'SCHOOL WORKSHEET'!$C:$C,$A114)/SUMIFS('SCHOOL WORKSHEET'!$I:$I,'SCHOOL WORKSHEET'!$B:$B,TRUE,'SCHOOL WORKSHEET'!$C:$C,$A114),4)&gt;=0.4,
MIN(1,ROUND(SUMIFS('SCHOOL WORKSHEET'!$F:$F,'SCHOOL WORKSHEET'!$B:$B,TRUE,'SCHOOL WORKSHEET'!$C:$C,$A114)/SUMIFS('SCHOOL WORKSHEET'!$I:$I,'SCHOOL WORKSHEET'!$B:$B,TRUE,'SCHOOL WORKSHEET'!$C:$C,$A114)*'FEDERAL RATES (HIDDEN)'!$C$2,4)),
ROUND(SUMIFS('SCHOOL WORKSHEET'!$F:$F,'SCHOOL WORKSHEET'!$B:$B,TRUE,'SCHOOL WORKSHEET'!$C:$C,$A114)/SUMIFS('SCHOOL WORKSHEET'!$I:$I,'SCHOOL WORKSHEET'!$B:$B,TRUE,'SCHOOL WORKSHEET'!$C:$C,$A114),4)))</f>
        <v>0</v>
      </c>
      <c r="F114" s="204"/>
      <c r="G114" s="205">
        <f>IF(SUMIFS('SCHOOL WORKSHEET'!$H:$H,'SCHOOL WORKSHEET'!$B:$B,TRUE,'SCHOOL WORKSHEET'!$C:$C,$A114)=0,0,1-$E114)</f>
        <v>0</v>
      </c>
      <c r="H114" s="206">
        <f>IF($C114=0,0,SUMIFS('SCHOOL WORKSHEET'!$S:$S,'SCHOOL WORKSHEET'!$B:$B,TRUE,'SCHOOL WORKSHEET'!$C:$C,$A114)/SUMIFS('SCHOOL WORKSHEET'!$N:$N,'SCHOOL WORKSHEET'!$B:$B,TRUE,'SCHOOL WORKSHEET'!$C:$C,$A114))</f>
        <v>0</v>
      </c>
      <c r="I114" s="207">
        <f>IF($C114=0,0,SUMIFS('SCHOOL WORKSHEET'!$X:$X,'SCHOOL WORKSHEET'!$B:$B,TRUE,'SCHOOL WORKSHEET'!$C:$C,$A114)/SUMIFS('SCHOOL WORKSHEET'!$N:$N,'SCHOOL WORKSHEET'!$B:$B,TRUE,'SCHOOL WORKSHEET'!$C:$C,$A114))</f>
        <v>0</v>
      </c>
      <c r="J114" s="207">
        <f>IF($C114=0,0,SUMIFS('SCHOOL WORKSHEET'!$AC:$AC,'SCHOOL WORKSHEET'!$B:$B,TRUE,'SCHOOL WORKSHEET'!$C:$C,$A114)/SUMIFS('SCHOOL WORKSHEET'!$N:$N,'SCHOOL WORKSHEET'!$B:$B,TRUE,'SCHOOL WORKSHEET'!$C:$C,$A114))</f>
        <v>0</v>
      </c>
      <c r="K114" s="207">
        <f>IF($C114=0,0,SUMIFS('SCHOOL WORKSHEET'!$AH:$AH,'SCHOOL WORKSHEET'!$B:$B,TRUE,'SCHOOL WORKSHEET'!$C:$C,$A114)/SUMIFS('SCHOOL WORKSHEET'!$N:$N,'SCHOOL WORKSHEET'!$B:$B,TRUE,'SCHOOL WORKSHEET'!$C:$C,$A114))</f>
        <v>0</v>
      </c>
      <c r="L114" s="208">
        <f>IF($C114=0,0,SUMIFS('SCHOOL WORKSHEET'!$AJ:$AJ,'SCHOOL WORKSHEET'!$B:$B,TRUE,'SCHOOL WORKSHEET'!$C:$C,$A114)/SUMIFS('SCHOOL WORKSHEET'!$N:$N,'SCHOOL WORKSHEET'!$B:$B,TRUE,'SCHOOL WORKSHEET'!$C:$C,$A114))</f>
        <v>0</v>
      </c>
      <c r="M114" s="209">
        <f>SUMIFS('SCHOOL WORKSHEET'!$BO:$BO,'SCHOOL WORKSHEET'!$B:$B,TRUE,'SCHOOL WORKSHEET'!$C:$C,$A114)+SUMIFS('SCHOOL WORKSHEET'!$BS:$BS,'SCHOOL WORKSHEET'!$B:$B,TRUE,'SCHOOL WORKSHEET'!$C:$C,$A114)</f>
        <v>0</v>
      </c>
      <c r="N114" s="210">
        <f>SUMIFS('SCHOOL WORKSHEET'!$BP:$BP,'SCHOOL WORKSHEET'!$B:$B,TRUE,'SCHOOL WORKSHEET'!$C:$C,$A114)</f>
        <v>0</v>
      </c>
      <c r="O114" s="210">
        <f>SUMIFS('SCHOOL WORKSHEET'!$BQ:$BQ,'SCHOOL WORKSHEET'!$B:$B,TRUE,'SCHOOL WORKSHEET'!$C:$C,$A114)+SUMIFS('SCHOOL WORKSHEET'!$BT:$BT,'SCHOOL WORKSHEET'!$B:$B,TRUE,'SCHOOL WORKSHEET'!$C:$C,$A114)</f>
        <v>0</v>
      </c>
      <c r="P114" s="210">
        <f>SUMIFS('SCHOOL WORKSHEET'!$BR:$BR,'SCHOOL WORKSHEET'!$B:$B,TRUE,'SCHOOL WORKSHEET'!$C:$C,$A114)</f>
        <v>0</v>
      </c>
      <c r="Q114" s="210">
        <f>SUMIFS('SCHOOL WORKSHEET'!$BU:$BU,'SCHOOL WORKSHEET'!$B:$B,TRUE,'SCHOOL WORKSHEET'!$C:$C,$A114)+SUMIFS('SCHOOL WORKSHEET'!$BS:$BS,'SCHOOL WORKSHEET'!$B:$B,TRUE,'SCHOOL WORKSHEET'!$C:$C,$A114)</f>
        <v>0</v>
      </c>
      <c r="R114" s="167">
        <f t="shared" si="7"/>
        <v>0</v>
      </c>
      <c r="S114" s="211">
        <f>SUMIFS('SCHOOL WORKSHEET'!$BV:$BV,'SCHOOL WORKSHEET'!$B:$B,TRUE,'SCHOOL WORKSHEET'!$C:$C,$A114)</f>
        <v>0</v>
      </c>
      <c r="T114" s="212">
        <f>SUMIFS('SCHOOL WORKSHEET'!$BW:$BW,'SCHOOL WORKSHEET'!$B:$B,TRUE,'SCHOOL WORKSHEET'!$C:$C,$A114)</f>
        <v>0</v>
      </c>
      <c r="U114" s="213">
        <f t="shared" si="8"/>
        <v>0</v>
      </c>
      <c r="V114" s="214">
        <f t="shared" si="9"/>
        <v>0</v>
      </c>
    </row>
    <row r="115" spans="1:22" ht="22.5" customHeight="1" x14ac:dyDescent="0.2">
      <c r="A115" s="200">
        <v>112</v>
      </c>
      <c r="B115" s="201" t="s">
        <v>418</v>
      </c>
      <c r="C115" s="202">
        <f>COUNTIFS('SCHOOL WORKSHEET'!B:B,TRUE,'SCHOOL WORKSHEET'!C:C,A115)</f>
        <v>0</v>
      </c>
      <c r="D115" s="203">
        <f>SUMIFS('SCHOOL WORKSHEET'!$I:$I,'SCHOOL WORKSHEET'!$B:$B,TRUE,'SCHOOL WORKSHEET'!$C:$C,$A115)</f>
        <v>0</v>
      </c>
      <c r="E115" s="98">
        <f>IF(SUMIFS('SCHOOL WORKSHEET'!$F:$F,'SCHOOL WORKSHEET'!$B:$B,TRUE,'SCHOOL WORKSHEET'!$C:$C,$A115)=0,0,
IF(ROUND(SUMIFS('SCHOOL WORKSHEET'!$F:$F,'SCHOOL WORKSHEET'!$B:$B,TRUE,'SCHOOL WORKSHEET'!$C:$C,$A115)/SUMIFS('SCHOOL WORKSHEET'!$I:$I,'SCHOOL WORKSHEET'!$B:$B,TRUE,'SCHOOL WORKSHEET'!$C:$C,$A115),4)&gt;=0.4,
MIN(1,ROUND(SUMIFS('SCHOOL WORKSHEET'!$F:$F,'SCHOOL WORKSHEET'!$B:$B,TRUE,'SCHOOL WORKSHEET'!$C:$C,$A115)/SUMIFS('SCHOOL WORKSHEET'!$I:$I,'SCHOOL WORKSHEET'!$B:$B,TRUE,'SCHOOL WORKSHEET'!$C:$C,$A115)*'FEDERAL RATES (HIDDEN)'!$C$2,4)),
ROUND(SUMIFS('SCHOOL WORKSHEET'!$F:$F,'SCHOOL WORKSHEET'!$B:$B,TRUE,'SCHOOL WORKSHEET'!$C:$C,$A115)/SUMIFS('SCHOOL WORKSHEET'!$I:$I,'SCHOOL WORKSHEET'!$B:$B,TRUE,'SCHOOL WORKSHEET'!$C:$C,$A115),4)))</f>
        <v>0</v>
      </c>
      <c r="F115" s="204"/>
      <c r="G115" s="205">
        <f>IF(SUMIFS('SCHOOL WORKSHEET'!$H:$H,'SCHOOL WORKSHEET'!$B:$B,TRUE,'SCHOOL WORKSHEET'!$C:$C,$A115)=0,0,1-$E115)</f>
        <v>0</v>
      </c>
      <c r="H115" s="206">
        <f>IF($C115=0,0,SUMIFS('SCHOOL WORKSHEET'!$S:$S,'SCHOOL WORKSHEET'!$B:$B,TRUE,'SCHOOL WORKSHEET'!$C:$C,$A115)/SUMIFS('SCHOOL WORKSHEET'!$N:$N,'SCHOOL WORKSHEET'!$B:$B,TRUE,'SCHOOL WORKSHEET'!$C:$C,$A115))</f>
        <v>0</v>
      </c>
      <c r="I115" s="207">
        <f>IF($C115=0,0,SUMIFS('SCHOOL WORKSHEET'!$X:$X,'SCHOOL WORKSHEET'!$B:$B,TRUE,'SCHOOL WORKSHEET'!$C:$C,$A115)/SUMIFS('SCHOOL WORKSHEET'!$N:$N,'SCHOOL WORKSHEET'!$B:$B,TRUE,'SCHOOL WORKSHEET'!$C:$C,$A115))</f>
        <v>0</v>
      </c>
      <c r="J115" s="207">
        <f>IF($C115=0,0,SUMIFS('SCHOOL WORKSHEET'!$AC:$AC,'SCHOOL WORKSHEET'!$B:$B,TRUE,'SCHOOL WORKSHEET'!$C:$C,$A115)/SUMIFS('SCHOOL WORKSHEET'!$N:$N,'SCHOOL WORKSHEET'!$B:$B,TRUE,'SCHOOL WORKSHEET'!$C:$C,$A115))</f>
        <v>0</v>
      </c>
      <c r="K115" s="207">
        <f>IF($C115=0,0,SUMIFS('SCHOOL WORKSHEET'!$AH:$AH,'SCHOOL WORKSHEET'!$B:$B,TRUE,'SCHOOL WORKSHEET'!$C:$C,$A115)/SUMIFS('SCHOOL WORKSHEET'!$N:$N,'SCHOOL WORKSHEET'!$B:$B,TRUE,'SCHOOL WORKSHEET'!$C:$C,$A115))</f>
        <v>0</v>
      </c>
      <c r="L115" s="208">
        <f>IF($C115=0,0,SUMIFS('SCHOOL WORKSHEET'!$AJ:$AJ,'SCHOOL WORKSHEET'!$B:$B,TRUE,'SCHOOL WORKSHEET'!$C:$C,$A115)/SUMIFS('SCHOOL WORKSHEET'!$N:$N,'SCHOOL WORKSHEET'!$B:$B,TRUE,'SCHOOL WORKSHEET'!$C:$C,$A115))</f>
        <v>0</v>
      </c>
      <c r="M115" s="209">
        <f>SUMIFS('SCHOOL WORKSHEET'!$BO:$BO,'SCHOOL WORKSHEET'!$B:$B,TRUE,'SCHOOL WORKSHEET'!$C:$C,$A115)+SUMIFS('SCHOOL WORKSHEET'!$BS:$BS,'SCHOOL WORKSHEET'!$B:$B,TRUE,'SCHOOL WORKSHEET'!$C:$C,$A115)</f>
        <v>0</v>
      </c>
      <c r="N115" s="210">
        <f>SUMIFS('SCHOOL WORKSHEET'!$BP:$BP,'SCHOOL WORKSHEET'!$B:$B,TRUE,'SCHOOL WORKSHEET'!$C:$C,$A115)</f>
        <v>0</v>
      </c>
      <c r="O115" s="210">
        <f>SUMIFS('SCHOOL WORKSHEET'!$BQ:$BQ,'SCHOOL WORKSHEET'!$B:$B,TRUE,'SCHOOL WORKSHEET'!$C:$C,$A115)+SUMIFS('SCHOOL WORKSHEET'!$BT:$BT,'SCHOOL WORKSHEET'!$B:$B,TRUE,'SCHOOL WORKSHEET'!$C:$C,$A115)</f>
        <v>0</v>
      </c>
      <c r="P115" s="210">
        <f>SUMIFS('SCHOOL WORKSHEET'!$BR:$BR,'SCHOOL WORKSHEET'!$B:$B,TRUE,'SCHOOL WORKSHEET'!$C:$C,$A115)</f>
        <v>0</v>
      </c>
      <c r="Q115" s="210">
        <f>SUMIFS('SCHOOL WORKSHEET'!$BU:$BU,'SCHOOL WORKSHEET'!$B:$B,TRUE,'SCHOOL WORKSHEET'!$C:$C,$A115)+SUMIFS('SCHOOL WORKSHEET'!$BS:$BS,'SCHOOL WORKSHEET'!$B:$B,TRUE,'SCHOOL WORKSHEET'!$C:$C,$A115)</f>
        <v>0</v>
      </c>
      <c r="R115" s="167">
        <f t="shared" si="7"/>
        <v>0</v>
      </c>
      <c r="S115" s="211">
        <f>SUMIFS('SCHOOL WORKSHEET'!$BV:$BV,'SCHOOL WORKSHEET'!$B:$B,TRUE,'SCHOOL WORKSHEET'!$C:$C,$A115)</f>
        <v>0</v>
      </c>
      <c r="T115" s="212">
        <f>SUMIFS('SCHOOL WORKSHEET'!$BW:$BW,'SCHOOL WORKSHEET'!$B:$B,TRUE,'SCHOOL WORKSHEET'!$C:$C,$A115)</f>
        <v>0</v>
      </c>
      <c r="U115" s="213">
        <f t="shared" si="8"/>
        <v>0</v>
      </c>
      <c r="V115" s="214">
        <f t="shared" si="9"/>
        <v>0</v>
      </c>
    </row>
    <row r="116" spans="1:22" ht="22.5" customHeight="1" x14ac:dyDescent="0.2">
      <c r="A116" s="200">
        <v>113</v>
      </c>
      <c r="B116" s="201" t="s">
        <v>419</v>
      </c>
      <c r="C116" s="202">
        <f>COUNTIFS('SCHOOL WORKSHEET'!B:B,TRUE,'SCHOOL WORKSHEET'!C:C,A116)</f>
        <v>0</v>
      </c>
      <c r="D116" s="203">
        <f>SUMIFS('SCHOOL WORKSHEET'!$I:$I,'SCHOOL WORKSHEET'!$B:$B,TRUE,'SCHOOL WORKSHEET'!$C:$C,$A116)</f>
        <v>0</v>
      </c>
      <c r="E116" s="98">
        <f>IF(SUMIFS('SCHOOL WORKSHEET'!$F:$F,'SCHOOL WORKSHEET'!$B:$B,TRUE,'SCHOOL WORKSHEET'!$C:$C,$A116)=0,0,
IF(ROUND(SUMIFS('SCHOOL WORKSHEET'!$F:$F,'SCHOOL WORKSHEET'!$B:$B,TRUE,'SCHOOL WORKSHEET'!$C:$C,$A116)/SUMIFS('SCHOOL WORKSHEET'!$I:$I,'SCHOOL WORKSHEET'!$B:$B,TRUE,'SCHOOL WORKSHEET'!$C:$C,$A116),4)&gt;=0.4,
MIN(1,ROUND(SUMIFS('SCHOOL WORKSHEET'!$F:$F,'SCHOOL WORKSHEET'!$B:$B,TRUE,'SCHOOL WORKSHEET'!$C:$C,$A116)/SUMIFS('SCHOOL WORKSHEET'!$I:$I,'SCHOOL WORKSHEET'!$B:$B,TRUE,'SCHOOL WORKSHEET'!$C:$C,$A116)*'FEDERAL RATES (HIDDEN)'!$C$2,4)),
ROUND(SUMIFS('SCHOOL WORKSHEET'!$F:$F,'SCHOOL WORKSHEET'!$B:$B,TRUE,'SCHOOL WORKSHEET'!$C:$C,$A116)/SUMIFS('SCHOOL WORKSHEET'!$I:$I,'SCHOOL WORKSHEET'!$B:$B,TRUE,'SCHOOL WORKSHEET'!$C:$C,$A116),4)))</f>
        <v>0</v>
      </c>
      <c r="F116" s="204"/>
      <c r="G116" s="205">
        <f>IF(SUMIFS('SCHOOL WORKSHEET'!$H:$H,'SCHOOL WORKSHEET'!$B:$B,TRUE,'SCHOOL WORKSHEET'!$C:$C,$A116)=0,0,1-$E116)</f>
        <v>0</v>
      </c>
      <c r="H116" s="206">
        <f>IF($C116=0,0,SUMIFS('SCHOOL WORKSHEET'!$S:$S,'SCHOOL WORKSHEET'!$B:$B,TRUE,'SCHOOL WORKSHEET'!$C:$C,$A116)/SUMIFS('SCHOOL WORKSHEET'!$N:$N,'SCHOOL WORKSHEET'!$B:$B,TRUE,'SCHOOL WORKSHEET'!$C:$C,$A116))</f>
        <v>0</v>
      </c>
      <c r="I116" s="207">
        <f>IF($C116=0,0,SUMIFS('SCHOOL WORKSHEET'!$X:$X,'SCHOOL WORKSHEET'!$B:$B,TRUE,'SCHOOL WORKSHEET'!$C:$C,$A116)/SUMIFS('SCHOOL WORKSHEET'!$N:$N,'SCHOOL WORKSHEET'!$B:$B,TRUE,'SCHOOL WORKSHEET'!$C:$C,$A116))</f>
        <v>0</v>
      </c>
      <c r="J116" s="207">
        <f>IF($C116=0,0,SUMIFS('SCHOOL WORKSHEET'!$AC:$AC,'SCHOOL WORKSHEET'!$B:$B,TRUE,'SCHOOL WORKSHEET'!$C:$C,$A116)/SUMIFS('SCHOOL WORKSHEET'!$N:$N,'SCHOOL WORKSHEET'!$B:$B,TRUE,'SCHOOL WORKSHEET'!$C:$C,$A116))</f>
        <v>0</v>
      </c>
      <c r="K116" s="207">
        <f>IF($C116=0,0,SUMIFS('SCHOOL WORKSHEET'!$AH:$AH,'SCHOOL WORKSHEET'!$B:$B,TRUE,'SCHOOL WORKSHEET'!$C:$C,$A116)/SUMIFS('SCHOOL WORKSHEET'!$N:$N,'SCHOOL WORKSHEET'!$B:$B,TRUE,'SCHOOL WORKSHEET'!$C:$C,$A116))</f>
        <v>0</v>
      </c>
      <c r="L116" s="208">
        <f>IF($C116=0,0,SUMIFS('SCHOOL WORKSHEET'!$AJ:$AJ,'SCHOOL WORKSHEET'!$B:$B,TRUE,'SCHOOL WORKSHEET'!$C:$C,$A116)/SUMIFS('SCHOOL WORKSHEET'!$N:$N,'SCHOOL WORKSHEET'!$B:$B,TRUE,'SCHOOL WORKSHEET'!$C:$C,$A116))</f>
        <v>0</v>
      </c>
      <c r="M116" s="209">
        <f>SUMIFS('SCHOOL WORKSHEET'!$BO:$BO,'SCHOOL WORKSHEET'!$B:$B,TRUE,'SCHOOL WORKSHEET'!$C:$C,$A116)+SUMIFS('SCHOOL WORKSHEET'!$BS:$BS,'SCHOOL WORKSHEET'!$B:$B,TRUE,'SCHOOL WORKSHEET'!$C:$C,$A116)</f>
        <v>0</v>
      </c>
      <c r="N116" s="210">
        <f>SUMIFS('SCHOOL WORKSHEET'!$BP:$BP,'SCHOOL WORKSHEET'!$B:$B,TRUE,'SCHOOL WORKSHEET'!$C:$C,$A116)</f>
        <v>0</v>
      </c>
      <c r="O116" s="210">
        <f>SUMIFS('SCHOOL WORKSHEET'!$BQ:$BQ,'SCHOOL WORKSHEET'!$B:$B,TRUE,'SCHOOL WORKSHEET'!$C:$C,$A116)+SUMIFS('SCHOOL WORKSHEET'!$BT:$BT,'SCHOOL WORKSHEET'!$B:$B,TRUE,'SCHOOL WORKSHEET'!$C:$C,$A116)</f>
        <v>0</v>
      </c>
      <c r="P116" s="210">
        <f>SUMIFS('SCHOOL WORKSHEET'!$BR:$BR,'SCHOOL WORKSHEET'!$B:$B,TRUE,'SCHOOL WORKSHEET'!$C:$C,$A116)</f>
        <v>0</v>
      </c>
      <c r="Q116" s="210">
        <f>SUMIFS('SCHOOL WORKSHEET'!$BU:$BU,'SCHOOL WORKSHEET'!$B:$B,TRUE,'SCHOOL WORKSHEET'!$C:$C,$A116)+SUMIFS('SCHOOL WORKSHEET'!$BS:$BS,'SCHOOL WORKSHEET'!$B:$B,TRUE,'SCHOOL WORKSHEET'!$C:$C,$A116)</f>
        <v>0</v>
      </c>
      <c r="R116" s="167">
        <f t="shared" si="7"/>
        <v>0</v>
      </c>
      <c r="S116" s="211">
        <f>SUMIFS('SCHOOL WORKSHEET'!$BV:$BV,'SCHOOL WORKSHEET'!$B:$B,TRUE,'SCHOOL WORKSHEET'!$C:$C,$A116)</f>
        <v>0</v>
      </c>
      <c r="T116" s="212">
        <f>SUMIFS('SCHOOL WORKSHEET'!$BW:$BW,'SCHOOL WORKSHEET'!$B:$B,TRUE,'SCHOOL WORKSHEET'!$C:$C,$A116)</f>
        <v>0</v>
      </c>
      <c r="U116" s="213">
        <f t="shared" si="8"/>
        <v>0</v>
      </c>
      <c r="V116" s="214">
        <f t="shared" si="9"/>
        <v>0</v>
      </c>
    </row>
    <row r="117" spans="1:22" ht="22.5" customHeight="1" x14ac:dyDescent="0.2">
      <c r="A117" s="200">
        <v>114</v>
      </c>
      <c r="B117" s="201" t="s">
        <v>420</v>
      </c>
      <c r="C117" s="202">
        <f>COUNTIFS('SCHOOL WORKSHEET'!B:B,TRUE,'SCHOOL WORKSHEET'!C:C,A117)</f>
        <v>0</v>
      </c>
      <c r="D117" s="203">
        <f>SUMIFS('SCHOOL WORKSHEET'!$I:$I,'SCHOOL WORKSHEET'!$B:$B,TRUE,'SCHOOL WORKSHEET'!$C:$C,$A117)</f>
        <v>0</v>
      </c>
      <c r="E117" s="98">
        <f>IF(SUMIFS('SCHOOL WORKSHEET'!$F:$F,'SCHOOL WORKSHEET'!$B:$B,TRUE,'SCHOOL WORKSHEET'!$C:$C,$A117)=0,0,
IF(ROUND(SUMIFS('SCHOOL WORKSHEET'!$F:$F,'SCHOOL WORKSHEET'!$B:$B,TRUE,'SCHOOL WORKSHEET'!$C:$C,$A117)/SUMIFS('SCHOOL WORKSHEET'!$I:$I,'SCHOOL WORKSHEET'!$B:$B,TRUE,'SCHOOL WORKSHEET'!$C:$C,$A117),4)&gt;=0.4,
MIN(1,ROUND(SUMIFS('SCHOOL WORKSHEET'!$F:$F,'SCHOOL WORKSHEET'!$B:$B,TRUE,'SCHOOL WORKSHEET'!$C:$C,$A117)/SUMIFS('SCHOOL WORKSHEET'!$I:$I,'SCHOOL WORKSHEET'!$B:$B,TRUE,'SCHOOL WORKSHEET'!$C:$C,$A117)*'FEDERAL RATES (HIDDEN)'!$C$2,4)),
ROUND(SUMIFS('SCHOOL WORKSHEET'!$F:$F,'SCHOOL WORKSHEET'!$B:$B,TRUE,'SCHOOL WORKSHEET'!$C:$C,$A117)/SUMIFS('SCHOOL WORKSHEET'!$I:$I,'SCHOOL WORKSHEET'!$B:$B,TRUE,'SCHOOL WORKSHEET'!$C:$C,$A117),4)))</f>
        <v>0</v>
      </c>
      <c r="F117" s="204"/>
      <c r="G117" s="205">
        <f>IF(SUMIFS('SCHOOL WORKSHEET'!$H:$H,'SCHOOL WORKSHEET'!$B:$B,TRUE,'SCHOOL WORKSHEET'!$C:$C,$A117)=0,0,1-$E117)</f>
        <v>0</v>
      </c>
      <c r="H117" s="206">
        <f>IF($C117=0,0,SUMIFS('SCHOOL WORKSHEET'!$S:$S,'SCHOOL WORKSHEET'!$B:$B,TRUE,'SCHOOL WORKSHEET'!$C:$C,$A117)/SUMIFS('SCHOOL WORKSHEET'!$N:$N,'SCHOOL WORKSHEET'!$B:$B,TRUE,'SCHOOL WORKSHEET'!$C:$C,$A117))</f>
        <v>0</v>
      </c>
      <c r="I117" s="207">
        <f>IF($C117=0,0,SUMIFS('SCHOOL WORKSHEET'!$X:$X,'SCHOOL WORKSHEET'!$B:$B,TRUE,'SCHOOL WORKSHEET'!$C:$C,$A117)/SUMIFS('SCHOOL WORKSHEET'!$N:$N,'SCHOOL WORKSHEET'!$B:$B,TRUE,'SCHOOL WORKSHEET'!$C:$C,$A117))</f>
        <v>0</v>
      </c>
      <c r="J117" s="207">
        <f>IF($C117=0,0,SUMIFS('SCHOOL WORKSHEET'!$AC:$AC,'SCHOOL WORKSHEET'!$B:$B,TRUE,'SCHOOL WORKSHEET'!$C:$C,$A117)/SUMIFS('SCHOOL WORKSHEET'!$N:$N,'SCHOOL WORKSHEET'!$B:$B,TRUE,'SCHOOL WORKSHEET'!$C:$C,$A117))</f>
        <v>0</v>
      </c>
      <c r="K117" s="207">
        <f>IF($C117=0,0,SUMIFS('SCHOOL WORKSHEET'!$AH:$AH,'SCHOOL WORKSHEET'!$B:$B,TRUE,'SCHOOL WORKSHEET'!$C:$C,$A117)/SUMIFS('SCHOOL WORKSHEET'!$N:$N,'SCHOOL WORKSHEET'!$B:$B,TRUE,'SCHOOL WORKSHEET'!$C:$C,$A117))</f>
        <v>0</v>
      </c>
      <c r="L117" s="208">
        <f>IF($C117=0,0,SUMIFS('SCHOOL WORKSHEET'!$AJ:$AJ,'SCHOOL WORKSHEET'!$B:$B,TRUE,'SCHOOL WORKSHEET'!$C:$C,$A117)/SUMIFS('SCHOOL WORKSHEET'!$N:$N,'SCHOOL WORKSHEET'!$B:$B,TRUE,'SCHOOL WORKSHEET'!$C:$C,$A117))</f>
        <v>0</v>
      </c>
      <c r="M117" s="209">
        <f>SUMIFS('SCHOOL WORKSHEET'!$BO:$BO,'SCHOOL WORKSHEET'!$B:$B,TRUE,'SCHOOL WORKSHEET'!$C:$C,$A117)+SUMIFS('SCHOOL WORKSHEET'!$BS:$BS,'SCHOOL WORKSHEET'!$B:$B,TRUE,'SCHOOL WORKSHEET'!$C:$C,$A117)</f>
        <v>0</v>
      </c>
      <c r="N117" s="210">
        <f>SUMIFS('SCHOOL WORKSHEET'!$BP:$BP,'SCHOOL WORKSHEET'!$B:$B,TRUE,'SCHOOL WORKSHEET'!$C:$C,$A117)</f>
        <v>0</v>
      </c>
      <c r="O117" s="210">
        <f>SUMIFS('SCHOOL WORKSHEET'!$BQ:$BQ,'SCHOOL WORKSHEET'!$B:$B,TRUE,'SCHOOL WORKSHEET'!$C:$C,$A117)+SUMIFS('SCHOOL WORKSHEET'!$BT:$BT,'SCHOOL WORKSHEET'!$B:$B,TRUE,'SCHOOL WORKSHEET'!$C:$C,$A117)</f>
        <v>0</v>
      </c>
      <c r="P117" s="210">
        <f>SUMIFS('SCHOOL WORKSHEET'!$BR:$BR,'SCHOOL WORKSHEET'!$B:$B,TRUE,'SCHOOL WORKSHEET'!$C:$C,$A117)</f>
        <v>0</v>
      </c>
      <c r="Q117" s="210">
        <f>SUMIFS('SCHOOL WORKSHEET'!$BU:$BU,'SCHOOL WORKSHEET'!$B:$B,TRUE,'SCHOOL WORKSHEET'!$C:$C,$A117)+SUMIFS('SCHOOL WORKSHEET'!$BS:$BS,'SCHOOL WORKSHEET'!$B:$B,TRUE,'SCHOOL WORKSHEET'!$C:$C,$A117)</f>
        <v>0</v>
      </c>
      <c r="R117" s="167">
        <f t="shared" si="7"/>
        <v>0</v>
      </c>
      <c r="S117" s="211">
        <f>SUMIFS('SCHOOL WORKSHEET'!$BV:$BV,'SCHOOL WORKSHEET'!$B:$B,TRUE,'SCHOOL WORKSHEET'!$C:$C,$A117)</f>
        <v>0</v>
      </c>
      <c r="T117" s="212">
        <f>SUMIFS('SCHOOL WORKSHEET'!$BW:$BW,'SCHOOL WORKSHEET'!$B:$B,TRUE,'SCHOOL WORKSHEET'!$C:$C,$A117)</f>
        <v>0</v>
      </c>
      <c r="U117" s="213">
        <f t="shared" si="8"/>
        <v>0</v>
      </c>
      <c r="V117" s="214">
        <f t="shared" si="9"/>
        <v>0</v>
      </c>
    </row>
    <row r="118" spans="1:22" ht="22.5" customHeight="1" x14ac:dyDescent="0.2">
      <c r="A118" s="200">
        <v>115</v>
      </c>
      <c r="B118" s="201" t="s">
        <v>421</v>
      </c>
      <c r="C118" s="202">
        <f>COUNTIFS('SCHOOL WORKSHEET'!B:B,TRUE,'SCHOOL WORKSHEET'!C:C,A118)</f>
        <v>0</v>
      </c>
      <c r="D118" s="203">
        <f>SUMIFS('SCHOOL WORKSHEET'!$I:$I,'SCHOOL WORKSHEET'!$B:$B,TRUE,'SCHOOL WORKSHEET'!$C:$C,$A118)</f>
        <v>0</v>
      </c>
      <c r="E118" s="98">
        <f>IF(SUMIFS('SCHOOL WORKSHEET'!$F:$F,'SCHOOL WORKSHEET'!$B:$B,TRUE,'SCHOOL WORKSHEET'!$C:$C,$A118)=0,0,
IF(ROUND(SUMIFS('SCHOOL WORKSHEET'!$F:$F,'SCHOOL WORKSHEET'!$B:$B,TRUE,'SCHOOL WORKSHEET'!$C:$C,$A118)/SUMIFS('SCHOOL WORKSHEET'!$I:$I,'SCHOOL WORKSHEET'!$B:$B,TRUE,'SCHOOL WORKSHEET'!$C:$C,$A118),4)&gt;=0.4,
MIN(1,ROUND(SUMIFS('SCHOOL WORKSHEET'!$F:$F,'SCHOOL WORKSHEET'!$B:$B,TRUE,'SCHOOL WORKSHEET'!$C:$C,$A118)/SUMIFS('SCHOOL WORKSHEET'!$I:$I,'SCHOOL WORKSHEET'!$B:$B,TRUE,'SCHOOL WORKSHEET'!$C:$C,$A118)*'FEDERAL RATES (HIDDEN)'!$C$2,4)),
ROUND(SUMIFS('SCHOOL WORKSHEET'!$F:$F,'SCHOOL WORKSHEET'!$B:$B,TRUE,'SCHOOL WORKSHEET'!$C:$C,$A118)/SUMIFS('SCHOOL WORKSHEET'!$I:$I,'SCHOOL WORKSHEET'!$B:$B,TRUE,'SCHOOL WORKSHEET'!$C:$C,$A118),4)))</f>
        <v>0</v>
      </c>
      <c r="F118" s="204"/>
      <c r="G118" s="205">
        <f>IF(SUMIFS('SCHOOL WORKSHEET'!$H:$H,'SCHOOL WORKSHEET'!$B:$B,TRUE,'SCHOOL WORKSHEET'!$C:$C,$A118)=0,0,1-$E118)</f>
        <v>0</v>
      </c>
      <c r="H118" s="206">
        <f>IF($C118=0,0,SUMIFS('SCHOOL WORKSHEET'!$S:$S,'SCHOOL WORKSHEET'!$B:$B,TRUE,'SCHOOL WORKSHEET'!$C:$C,$A118)/SUMIFS('SCHOOL WORKSHEET'!$N:$N,'SCHOOL WORKSHEET'!$B:$B,TRUE,'SCHOOL WORKSHEET'!$C:$C,$A118))</f>
        <v>0</v>
      </c>
      <c r="I118" s="207">
        <f>IF($C118=0,0,SUMIFS('SCHOOL WORKSHEET'!$X:$X,'SCHOOL WORKSHEET'!$B:$B,TRUE,'SCHOOL WORKSHEET'!$C:$C,$A118)/SUMIFS('SCHOOL WORKSHEET'!$N:$N,'SCHOOL WORKSHEET'!$B:$B,TRUE,'SCHOOL WORKSHEET'!$C:$C,$A118))</f>
        <v>0</v>
      </c>
      <c r="J118" s="207">
        <f>IF($C118=0,0,SUMIFS('SCHOOL WORKSHEET'!$AC:$AC,'SCHOOL WORKSHEET'!$B:$B,TRUE,'SCHOOL WORKSHEET'!$C:$C,$A118)/SUMIFS('SCHOOL WORKSHEET'!$N:$N,'SCHOOL WORKSHEET'!$B:$B,TRUE,'SCHOOL WORKSHEET'!$C:$C,$A118))</f>
        <v>0</v>
      </c>
      <c r="K118" s="207">
        <f>IF($C118=0,0,SUMIFS('SCHOOL WORKSHEET'!$AH:$AH,'SCHOOL WORKSHEET'!$B:$B,TRUE,'SCHOOL WORKSHEET'!$C:$C,$A118)/SUMIFS('SCHOOL WORKSHEET'!$N:$N,'SCHOOL WORKSHEET'!$B:$B,TRUE,'SCHOOL WORKSHEET'!$C:$C,$A118))</f>
        <v>0</v>
      </c>
      <c r="L118" s="208">
        <f>IF($C118=0,0,SUMIFS('SCHOOL WORKSHEET'!$AJ:$AJ,'SCHOOL WORKSHEET'!$B:$B,TRUE,'SCHOOL WORKSHEET'!$C:$C,$A118)/SUMIFS('SCHOOL WORKSHEET'!$N:$N,'SCHOOL WORKSHEET'!$B:$B,TRUE,'SCHOOL WORKSHEET'!$C:$C,$A118))</f>
        <v>0</v>
      </c>
      <c r="M118" s="209">
        <f>SUMIFS('SCHOOL WORKSHEET'!$BO:$BO,'SCHOOL WORKSHEET'!$B:$B,TRUE,'SCHOOL WORKSHEET'!$C:$C,$A118)+SUMIFS('SCHOOL WORKSHEET'!$BS:$BS,'SCHOOL WORKSHEET'!$B:$B,TRUE,'SCHOOL WORKSHEET'!$C:$C,$A118)</f>
        <v>0</v>
      </c>
      <c r="N118" s="210">
        <f>SUMIFS('SCHOOL WORKSHEET'!$BP:$BP,'SCHOOL WORKSHEET'!$B:$B,TRUE,'SCHOOL WORKSHEET'!$C:$C,$A118)</f>
        <v>0</v>
      </c>
      <c r="O118" s="210">
        <f>SUMIFS('SCHOOL WORKSHEET'!$BQ:$BQ,'SCHOOL WORKSHEET'!$B:$B,TRUE,'SCHOOL WORKSHEET'!$C:$C,$A118)+SUMIFS('SCHOOL WORKSHEET'!$BT:$BT,'SCHOOL WORKSHEET'!$B:$B,TRUE,'SCHOOL WORKSHEET'!$C:$C,$A118)</f>
        <v>0</v>
      </c>
      <c r="P118" s="210">
        <f>SUMIFS('SCHOOL WORKSHEET'!$BR:$BR,'SCHOOL WORKSHEET'!$B:$B,TRUE,'SCHOOL WORKSHEET'!$C:$C,$A118)</f>
        <v>0</v>
      </c>
      <c r="Q118" s="210">
        <f>SUMIFS('SCHOOL WORKSHEET'!$BU:$BU,'SCHOOL WORKSHEET'!$B:$B,TRUE,'SCHOOL WORKSHEET'!$C:$C,$A118)+SUMIFS('SCHOOL WORKSHEET'!$BS:$BS,'SCHOOL WORKSHEET'!$B:$B,TRUE,'SCHOOL WORKSHEET'!$C:$C,$A118)</f>
        <v>0</v>
      </c>
      <c r="R118" s="167">
        <f t="shared" si="7"/>
        <v>0</v>
      </c>
      <c r="S118" s="211">
        <f>SUMIFS('SCHOOL WORKSHEET'!$BV:$BV,'SCHOOL WORKSHEET'!$B:$B,TRUE,'SCHOOL WORKSHEET'!$C:$C,$A118)</f>
        <v>0</v>
      </c>
      <c r="T118" s="212">
        <f>SUMIFS('SCHOOL WORKSHEET'!$BW:$BW,'SCHOOL WORKSHEET'!$B:$B,TRUE,'SCHOOL WORKSHEET'!$C:$C,$A118)</f>
        <v>0</v>
      </c>
      <c r="U118" s="213">
        <f t="shared" si="8"/>
        <v>0</v>
      </c>
      <c r="V118" s="214">
        <f t="shared" si="9"/>
        <v>0</v>
      </c>
    </row>
    <row r="119" spans="1:22" ht="22.5" customHeight="1" x14ac:dyDescent="0.2">
      <c r="A119" s="200">
        <v>116</v>
      </c>
      <c r="B119" s="201" t="s">
        <v>422</v>
      </c>
      <c r="C119" s="202">
        <f>COUNTIFS('SCHOOL WORKSHEET'!B:B,TRUE,'SCHOOL WORKSHEET'!C:C,A119)</f>
        <v>0</v>
      </c>
      <c r="D119" s="203">
        <f>SUMIFS('SCHOOL WORKSHEET'!$I:$I,'SCHOOL WORKSHEET'!$B:$B,TRUE,'SCHOOL WORKSHEET'!$C:$C,$A119)</f>
        <v>0</v>
      </c>
      <c r="E119" s="98">
        <f>IF(SUMIFS('SCHOOL WORKSHEET'!$F:$F,'SCHOOL WORKSHEET'!$B:$B,TRUE,'SCHOOL WORKSHEET'!$C:$C,$A119)=0,0,
IF(ROUND(SUMIFS('SCHOOL WORKSHEET'!$F:$F,'SCHOOL WORKSHEET'!$B:$B,TRUE,'SCHOOL WORKSHEET'!$C:$C,$A119)/SUMIFS('SCHOOL WORKSHEET'!$I:$I,'SCHOOL WORKSHEET'!$B:$B,TRUE,'SCHOOL WORKSHEET'!$C:$C,$A119),4)&gt;=0.4,
MIN(1,ROUND(SUMIFS('SCHOOL WORKSHEET'!$F:$F,'SCHOOL WORKSHEET'!$B:$B,TRUE,'SCHOOL WORKSHEET'!$C:$C,$A119)/SUMIFS('SCHOOL WORKSHEET'!$I:$I,'SCHOOL WORKSHEET'!$B:$B,TRUE,'SCHOOL WORKSHEET'!$C:$C,$A119)*'FEDERAL RATES (HIDDEN)'!$C$2,4)),
ROUND(SUMIFS('SCHOOL WORKSHEET'!$F:$F,'SCHOOL WORKSHEET'!$B:$B,TRUE,'SCHOOL WORKSHEET'!$C:$C,$A119)/SUMIFS('SCHOOL WORKSHEET'!$I:$I,'SCHOOL WORKSHEET'!$B:$B,TRUE,'SCHOOL WORKSHEET'!$C:$C,$A119),4)))</f>
        <v>0</v>
      </c>
      <c r="F119" s="204"/>
      <c r="G119" s="205">
        <f>IF(SUMIFS('SCHOOL WORKSHEET'!$H:$H,'SCHOOL WORKSHEET'!$B:$B,TRUE,'SCHOOL WORKSHEET'!$C:$C,$A119)=0,0,1-$E119)</f>
        <v>0</v>
      </c>
      <c r="H119" s="206">
        <f>IF($C119=0,0,SUMIFS('SCHOOL WORKSHEET'!$S:$S,'SCHOOL WORKSHEET'!$B:$B,TRUE,'SCHOOL WORKSHEET'!$C:$C,$A119)/SUMIFS('SCHOOL WORKSHEET'!$N:$N,'SCHOOL WORKSHEET'!$B:$B,TRUE,'SCHOOL WORKSHEET'!$C:$C,$A119))</f>
        <v>0</v>
      </c>
      <c r="I119" s="207">
        <f>IF($C119=0,0,SUMIFS('SCHOOL WORKSHEET'!$X:$X,'SCHOOL WORKSHEET'!$B:$B,TRUE,'SCHOOL WORKSHEET'!$C:$C,$A119)/SUMIFS('SCHOOL WORKSHEET'!$N:$N,'SCHOOL WORKSHEET'!$B:$B,TRUE,'SCHOOL WORKSHEET'!$C:$C,$A119))</f>
        <v>0</v>
      </c>
      <c r="J119" s="207">
        <f>IF($C119=0,0,SUMIFS('SCHOOL WORKSHEET'!$AC:$AC,'SCHOOL WORKSHEET'!$B:$B,TRUE,'SCHOOL WORKSHEET'!$C:$C,$A119)/SUMIFS('SCHOOL WORKSHEET'!$N:$N,'SCHOOL WORKSHEET'!$B:$B,TRUE,'SCHOOL WORKSHEET'!$C:$C,$A119))</f>
        <v>0</v>
      </c>
      <c r="K119" s="207">
        <f>IF($C119=0,0,SUMIFS('SCHOOL WORKSHEET'!$AH:$AH,'SCHOOL WORKSHEET'!$B:$B,TRUE,'SCHOOL WORKSHEET'!$C:$C,$A119)/SUMIFS('SCHOOL WORKSHEET'!$N:$N,'SCHOOL WORKSHEET'!$B:$B,TRUE,'SCHOOL WORKSHEET'!$C:$C,$A119))</f>
        <v>0</v>
      </c>
      <c r="L119" s="208">
        <f>IF($C119=0,0,SUMIFS('SCHOOL WORKSHEET'!$AJ:$AJ,'SCHOOL WORKSHEET'!$B:$B,TRUE,'SCHOOL WORKSHEET'!$C:$C,$A119)/SUMIFS('SCHOOL WORKSHEET'!$N:$N,'SCHOOL WORKSHEET'!$B:$B,TRUE,'SCHOOL WORKSHEET'!$C:$C,$A119))</f>
        <v>0</v>
      </c>
      <c r="M119" s="209">
        <f>SUMIFS('SCHOOL WORKSHEET'!$BO:$BO,'SCHOOL WORKSHEET'!$B:$B,TRUE,'SCHOOL WORKSHEET'!$C:$C,$A119)+SUMIFS('SCHOOL WORKSHEET'!$BS:$BS,'SCHOOL WORKSHEET'!$B:$B,TRUE,'SCHOOL WORKSHEET'!$C:$C,$A119)</f>
        <v>0</v>
      </c>
      <c r="N119" s="210">
        <f>SUMIFS('SCHOOL WORKSHEET'!$BP:$BP,'SCHOOL WORKSHEET'!$B:$B,TRUE,'SCHOOL WORKSHEET'!$C:$C,$A119)</f>
        <v>0</v>
      </c>
      <c r="O119" s="210">
        <f>SUMIFS('SCHOOL WORKSHEET'!$BQ:$BQ,'SCHOOL WORKSHEET'!$B:$B,TRUE,'SCHOOL WORKSHEET'!$C:$C,$A119)+SUMIFS('SCHOOL WORKSHEET'!$BT:$BT,'SCHOOL WORKSHEET'!$B:$B,TRUE,'SCHOOL WORKSHEET'!$C:$C,$A119)</f>
        <v>0</v>
      </c>
      <c r="P119" s="210">
        <f>SUMIFS('SCHOOL WORKSHEET'!$BR:$BR,'SCHOOL WORKSHEET'!$B:$B,TRUE,'SCHOOL WORKSHEET'!$C:$C,$A119)</f>
        <v>0</v>
      </c>
      <c r="Q119" s="210">
        <f>SUMIFS('SCHOOL WORKSHEET'!$BU:$BU,'SCHOOL WORKSHEET'!$B:$B,TRUE,'SCHOOL WORKSHEET'!$C:$C,$A119)+SUMIFS('SCHOOL WORKSHEET'!$BS:$BS,'SCHOOL WORKSHEET'!$B:$B,TRUE,'SCHOOL WORKSHEET'!$C:$C,$A119)</f>
        <v>0</v>
      </c>
      <c r="R119" s="167">
        <f t="shared" si="7"/>
        <v>0</v>
      </c>
      <c r="S119" s="211">
        <f>SUMIFS('SCHOOL WORKSHEET'!$BV:$BV,'SCHOOL WORKSHEET'!$B:$B,TRUE,'SCHOOL WORKSHEET'!$C:$C,$A119)</f>
        <v>0</v>
      </c>
      <c r="T119" s="212">
        <f>SUMIFS('SCHOOL WORKSHEET'!$BW:$BW,'SCHOOL WORKSHEET'!$B:$B,TRUE,'SCHOOL WORKSHEET'!$C:$C,$A119)</f>
        <v>0</v>
      </c>
      <c r="U119" s="213">
        <f t="shared" si="8"/>
        <v>0</v>
      </c>
      <c r="V119" s="214">
        <f t="shared" si="9"/>
        <v>0</v>
      </c>
    </row>
    <row r="120" spans="1:22" ht="22.5" customHeight="1" x14ac:dyDescent="0.2">
      <c r="A120" s="200">
        <v>117</v>
      </c>
      <c r="B120" s="201" t="s">
        <v>423</v>
      </c>
      <c r="C120" s="202">
        <f>COUNTIFS('SCHOOL WORKSHEET'!B:B,TRUE,'SCHOOL WORKSHEET'!C:C,A120)</f>
        <v>0</v>
      </c>
      <c r="D120" s="203">
        <f>SUMIFS('SCHOOL WORKSHEET'!$I:$I,'SCHOOL WORKSHEET'!$B:$B,TRUE,'SCHOOL WORKSHEET'!$C:$C,$A120)</f>
        <v>0</v>
      </c>
      <c r="E120" s="98">
        <f>IF(SUMIFS('SCHOOL WORKSHEET'!$F:$F,'SCHOOL WORKSHEET'!$B:$B,TRUE,'SCHOOL WORKSHEET'!$C:$C,$A120)=0,0,
IF(ROUND(SUMIFS('SCHOOL WORKSHEET'!$F:$F,'SCHOOL WORKSHEET'!$B:$B,TRUE,'SCHOOL WORKSHEET'!$C:$C,$A120)/SUMIFS('SCHOOL WORKSHEET'!$I:$I,'SCHOOL WORKSHEET'!$B:$B,TRUE,'SCHOOL WORKSHEET'!$C:$C,$A120),4)&gt;=0.4,
MIN(1,ROUND(SUMIFS('SCHOOL WORKSHEET'!$F:$F,'SCHOOL WORKSHEET'!$B:$B,TRUE,'SCHOOL WORKSHEET'!$C:$C,$A120)/SUMIFS('SCHOOL WORKSHEET'!$I:$I,'SCHOOL WORKSHEET'!$B:$B,TRUE,'SCHOOL WORKSHEET'!$C:$C,$A120)*'FEDERAL RATES (HIDDEN)'!$C$2,4)),
ROUND(SUMIFS('SCHOOL WORKSHEET'!$F:$F,'SCHOOL WORKSHEET'!$B:$B,TRUE,'SCHOOL WORKSHEET'!$C:$C,$A120)/SUMIFS('SCHOOL WORKSHEET'!$I:$I,'SCHOOL WORKSHEET'!$B:$B,TRUE,'SCHOOL WORKSHEET'!$C:$C,$A120),4)))</f>
        <v>0</v>
      </c>
      <c r="F120" s="204"/>
      <c r="G120" s="205">
        <f>IF(SUMIFS('SCHOOL WORKSHEET'!$H:$H,'SCHOOL WORKSHEET'!$B:$B,TRUE,'SCHOOL WORKSHEET'!$C:$C,$A120)=0,0,1-$E120)</f>
        <v>0</v>
      </c>
      <c r="H120" s="206">
        <f>IF($C120=0,0,SUMIFS('SCHOOL WORKSHEET'!$S:$S,'SCHOOL WORKSHEET'!$B:$B,TRUE,'SCHOOL WORKSHEET'!$C:$C,$A120)/SUMIFS('SCHOOL WORKSHEET'!$N:$N,'SCHOOL WORKSHEET'!$B:$B,TRUE,'SCHOOL WORKSHEET'!$C:$C,$A120))</f>
        <v>0</v>
      </c>
      <c r="I120" s="207">
        <f>IF($C120=0,0,SUMIFS('SCHOOL WORKSHEET'!$X:$X,'SCHOOL WORKSHEET'!$B:$B,TRUE,'SCHOOL WORKSHEET'!$C:$C,$A120)/SUMIFS('SCHOOL WORKSHEET'!$N:$N,'SCHOOL WORKSHEET'!$B:$B,TRUE,'SCHOOL WORKSHEET'!$C:$C,$A120))</f>
        <v>0</v>
      </c>
      <c r="J120" s="207">
        <f>IF($C120=0,0,SUMIFS('SCHOOL WORKSHEET'!$AC:$AC,'SCHOOL WORKSHEET'!$B:$B,TRUE,'SCHOOL WORKSHEET'!$C:$C,$A120)/SUMIFS('SCHOOL WORKSHEET'!$N:$N,'SCHOOL WORKSHEET'!$B:$B,TRUE,'SCHOOL WORKSHEET'!$C:$C,$A120))</f>
        <v>0</v>
      </c>
      <c r="K120" s="207">
        <f>IF($C120=0,0,SUMIFS('SCHOOL WORKSHEET'!$AH:$AH,'SCHOOL WORKSHEET'!$B:$B,TRUE,'SCHOOL WORKSHEET'!$C:$C,$A120)/SUMIFS('SCHOOL WORKSHEET'!$N:$N,'SCHOOL WORKSHEET'!$B:$B,TRUE,'SCHOOL WORKSHEET'!$C:$C,$A120))</f>
        <v>0</v>
      </c>
      <c r="L120" s="208">
        <f>IF($C120=0,0,SUMIFS('SCHOOL WORKSHEET'!$AJ:$AJ,'SCHOOL WORKSHEET'!$B:$B,TRUE,'SCHOOL WORKSHEET'!$C:$C,$A120)/SUMIFS('SCHOOL WORKSHEET'!$N:$N,'SCHOOL WORKSHEET'!$B:$B,TRUE,'SCHOOL WORKSHEET'!$C:$C,$A120))</f>
        <v>0</v>
      </c>
      <c r="M120" s="209">
        <f>SUMIFS('SCHOOL WORKSHEET'!$BO:$BO,'SCHOOL WORKSHEET'!$B:$B,TRUE,'SCHOOL WORKSHEET'!$C:$C,$A120)+SUMIFS('SCHOOL WORKSHEET'!$BS:$BS,'SCHOOL WORKSHEET'!$B:$B,TRUE,'SCHOOL WORKSHEET'!$C:$C,$A120)</f>
        <v>0</v>
      </c>
      <c r="N120" s="210">
        <f>SUMIFS('SCHOOL WORKSHEET'!$BP:$BP,'SCHOOL WORKSHEET'!$B:$B,TRUE,'SCHOOL WORKSHEET'!$C:$C,$A120)</f>
        <v>0</v>
      </c>
      <c r="O120" s="210">
        <f>SUMIFS('SCHOOL WORKSHEET'!$BQ:$BQ,'SCHOOL WORKSHEET'!$B:$B,TRUE,'SCHOOL WORKSHEET'!$C:$C,$A120)+SUMIFS('SCHOOL WORKSHEET'!$BT:$BT,'SCHOOL WORKSHEET'!$B:$B,TRUE,'SCHOOL WORKSHEET'!$C:$C,$A120)</f>
        <v>0</v>
      </c>
      <c r="P120" s="210">
        <f>SUMIFS('SCHOOL WORKSHEET'!$BR:$BR,'SCHOOL WORKSHEET'!$B:$B,TRUE,'SCHOOL WORKSHEET'!$C:$C,$A120)</f>
        <v>0</v>
      </c>
      <c r="Q120" s="210">
        <f>SUMIFS('SCHOOL WORKSHEET'!$BU:$BU,'SCHOOL WORKSHEET'!$B:$B,TRUE,'SCHOOL WORKSHEET'!$C:$C,$A120)+SUMIFS('SCHOOL WORKSHEET'!$BS:$BS,'SCHOOL WORKSHEET'!$B:$B,TRUE,'SCHOOL WORKSHEET'!$C:$C,$A120)</f>
        <v>0</v>
      </c>
      <c r="R120" s="167">
        <f t="shared" si="7"/>
        <v>0</v>
      </c>
      <c r="S120" s="211">
        <f>SUMIFS('SCHOOL WORKSHEET'!$BV:$BV,'SCHOOL WORKSHEET'!$B:$B,TRUE,'SCHOOL WORKSHEET'!$C:$C,$A120)</f>
        <v>0</v>
      </c>
      <c r="T120" s="212">
        <f>SUMIFS('SCHOOL WORKSHEET'!$BW:$BW,'SCHOOL WORKSHEET'!$B:$B,TRUE,'SCHOOL WORKSHEET'!$C:$C,$A120)</f>
        <v>0</v>
      </c>
      <c r="U120" s="213">
        <f t="shared" si="8"/>
        <v>0</v>
      </c>
      <c r="V120" s="214">
        <f t="shared" si="9"/>
        <v>0</v>
      </c>
    </row>
    <row r="121" spans="1:22" ht="22.5" customHeight="1" x14ac:dyDescent="0.2">
      <c r="A121" s="200">
        <v>118</v>
      </c>
      <c r="B121" s="201" t="s">
        <v>424</v>
      </c>
      <c r="C121" s="202">
        <f>COUNTIFS('SCHOOL WORKSHEET'!B:B,TRUE,'SCHOOL WORKSHEET'!C:C,A121)</f>
        <v>0</v>
      </c>
      <c r="D121" s="203">
        <f>SUMIFS('SCHOOL WORKSHEET'!$I:$I,'SCHOOL WORKSHEET'!$B:$B,TRUE,'SCHOOL WORKSHEET'!$C:$C,$A121)</f>
        <v>0</v>
      </c>
      <c r="E121" s="98">
        <f>IF(SUMIFS('SCHOOL WORKSHEET'!$F:$F,'SCHOOL WORKSHEET'!$B:$B,TRUE,'SCHOOL WORKSHEET'!$C:$C,$A121)=0,0,
IF(ROUND(SUMIFS('SCHOOL WORKSHEET'!$F:$F,'SCHOOL WORKSHEET'!$B:$B,TRUE,'SCHOOL WORKSHEET'!$C:$C,$A121)/SUMIFS('SCHOOL WORKSHEET'!$I:$I,'SCHOOL WORKSHEET'!$B:$B,TRUE,'SCHOOL WORKSHEET'!$C:$C,$A121),4)&gt;=0.4,
MIN(1,ROUND(SUMIFS('SCHOOL WORKSHEET'!$F:$F,'SCHOOL WORKSHEET'!$B:$B,TRUE,'SCHOOL WORKSHEET'!$C:$C,$A121)/SUMIFS('SCHOOL WORKSHEET'!$I:$I,'SCHOOL WORKSHEET'!$B:$B,TRUE,'SCHOOL WORKSHEET'!$C:$C,$A121)*'FEDERAL RATES (HIDDEN)'!$C$2,4)),
ROUND(SUMIFS('SCHOOL WORKSHEET'!$F:$F,'SCHOOL WORKSHEET'!$B:$B,TRUE,'SCHOOL WORKSHEET'!$C:$C,$A121)/SUMIFS('SCHOOL WORKSHEET'!$I:$I,'SCHOOL WORKSHEET'!$B:$B,TRUE,'SCHOOL WORKSHEET'!$C:$C,$A121),4)))</f>
        <v>0</v>
      </c>
      <c r="F121" s="204"/>
      <c r="G121" s="205">
        <f>IF(SUMIFS('SCHOOL WORKSHEET'!$H:$H,'SCHOOL WORKSHEET'!$B:$B,TRUE,'SCHOOL WORKSHEET'!$C:$C,$A121)=0,0,1-$E121)</f>
        <v>0</v>
      </c>
      <c r="H121" s="206">
        <f>IF($C121=0,0,SUMIFS('SCHOOL WORKSHEET'!$S:$S,'SCHOOL WORKSHEET'!$B:$B,TRUE,'SCHOOL WORKSHEET'!$C:$C,$A121)/SUMIFS('SCHOOL WORKSHEET'!$N:$N,'SCHOOL WORKSHEET'!$B:$B,TRUE,'SCHOOL WORKSHEET'!$C:$C,$A121))</f>
        <v>0</v>
      </c>
      <c r="I121" s="207">
        <f>IF($C121=0,0,SUMIFS('SCHOOL WORKSHEET'!$X:$X,'SCHOOL WORKSHEET'!$B:$B,TRUE,'SCHOOL WORKSHEET'!$C:$C,$A121)/SUMIFS('SCHOOL WORKSHEET'!$N:$N,'SCHOOL WORKSHEET'!$B:$B,TRUE,'SCHOOL WORKSHEET'!$C:$C,$A121))</f>
        <v>0</v>
      </c>
      <c r="J121" s="207">
        <f>IF($C121=0,0,SUMIFS('SCHOOL WORKSHEET'!$AC:$AC,'SCHOOL WORKSHEET'!$B:$B,TRUE,'SCHOOL WORKSHEET'!$C:$C,$A121)/SUMIFS('SCHOOL WORKSHEET'!$N:$N,'SCHOOL WORKSHEET'!$B:$B,TRUE,'SCHOOL WORKSHEET'!$C:$C,$A121))</f>
        <v>0</v>
      </c>
      <c r="K121" s="207">
        <f>IF($C121=0,0,SUMIFS('SCHOOL WORKSHEET'!$AH:$AH,'SCHOOL WORKSHEET'!$B:$B,TRUE,'SCHOOL WORKSHEET'!$C:$C,$A121)/SUMIFS('SCHOOL WORKSHEET'!$N:$N,'SCHOOL WORKSHEET'!$B:$B,TRUE,'SCHOOL WORKSHEET'!$C:$C,$A121))</f>
        <v>0</v>
      </c>
      <c r="L121" s="208">
        <f>IF($C121=0,0,SUMIFS('SCHOOL WORKSHEET'!$AJ:$AJ,'SCHOOL WORKSHEET'!$B:$B,TRUE,'SCHOOL WORKSHEET'!$C:$C,$A121)/SUMIFS('SCHOOL WORKSHEET'!$N:$N,'SCHOOL WORKSHEET'!$B:$B,TRUE,'SCHOOL WORKSHEET'!$C:$C,$A121))</f>
        <v>0</v>
      </c>
      <c r="M121" s="209">
        <f>SUMIFS('SCHOOL WORKSHEET'!$BO:$BO,'SCHOOL WORKSHEET'!$B:$B,TRUE,'SCHOOL WORKSHEET'!$C:$C,$A121)+SUMIFS('SCHOOL WORKSHEET'!$BS:$BS,'SCHOOL WORKSHEET'!$B:$B,TRUE,'SCHOOL WORKSHEET'!$C:$C,$A121)</f>
        <v>0</v>
      </c>
      <c r="N121" s="210">
        <f>SUMIFS('SCHOOL WORKSHEET'!$BP:$BP,'SCHOOL WORKSHEET'!$B:$B,TRUE,'SCHOOL WORKSHEET'!$C:$C,$A121)</f>
        <v>0</v>
      </c>
      <c r="O121" s="210">
        <f>SUMIFS('SCHOOL WORKSHEET'!$BQ:$BQ,'SCHOOL WORKSHEET'!$B:$B,TRUE,'SCHOOL WORKSHEET'!$C:$C,$A121)+SUMIFS('SCHOOL WORKSHEET'!$BT:$BT,'SCHOOL WORKSHEET'!$B:$B,TRUE,'SCHOOL WORKSHEET'!$C:$C,$A121)</f>
        <v>0</v>
      </c>
      <c r="P121" s="210">
        <f>SUMIFS('SCHOOL WORKSHEET'!$BR:$BR,'SCHOOL WORKSHEET'!$B:$B,TRUE,'SCHOOL WORKSHEET'!$C:$C,$A121)</f>
        <v>0</v>
      </c>
      <c r="Q121" s="210">
        <f>SUMIFS('SCHOOL WORKSHEET'!$BU:$BU,'SCHOOL WORKSHEET'!$B:$B,TRUE,'SCHOOL WORKSHEET'!$C:$C,$A121)+SUMIFS('SCHOOL WORKSHEET'!$BS:$BS,'SCHOOL WORKSHEET'!$B:$B,TRUE,'SCHOOL WORKSHEET'!$C:$C,$A121)</f>
        <v>0</v>
      </c>
      <c r="R121" s="167">
        <f t="shared" si="7"/>
        <v>0</v>
      </c>
      <c r="S121" s="211">
        <f>SUMIFS('SCHOOL WORKSHEET'!$BV:$BV,'SCHOOL WORKSHEET'!$B:$B,TRUE,'SCHOOL WORKSHEET'!$C:$C,$A121)</f>
        <v>0</v>
      </c>
      <c r="T121" s="212">
        <f>SUMIFS('SCHOOL WORKSHEET'!$BW:$BW,'SCHOOL WORKSHEET'!$B:$B,TRUE,'SCHOOL WORKSHEET'!$C:$C,$A121)</f>
        <v>0</v>
      </c>
      <c r="U121" s="213">
        <f t="shared" si="8"/>
        <v>0</v>
      </c>
      <c r="V121" s="214">
        <f t="shared" si="9"/>
        <v>0</v>
      </c>
    </row>
    <row r="122" spans="1:22" ht="22.5" customHeight="1" x14ac:dyDescent="0.2">
      <c r="A122" s="200">
        <v>119</v>
      </c>
      <c r="B122" s="201" t="s">
        <v>425</v>
      </c>
      <c r="C122" s="202">
        <f>COUNTIFS('SCHOOL WORKSHEET'!B:B,TRUE,'SCHOOL WORKSHEET'!C:C,A122)</f>
        <v>0</v>
      </c>
      <c r="D122" s="203">
        <f>SUMIFS('SCHOOL WORKSHEET'!$I:$I,'SCHOOL WORKSHEET'!$B:$B,TRUE,'SCHOOL WORKSHEET'!$C:$C,$A122)</f>
        <v>0</v>
      </c>
      <c r="E122" s="98">
        <f>IF(SUMIFS('SCHOOL WORKSHEET'!$F:$F,'SCHOOL WORKSHEET'!$B:$B,TRUE,'SCHOOL WORKSHEET'!$C:$C,$A122)=0,0,
IF(ROUND(SUMIFS('SCHOOL WORKSHEET'!$F:$F,'SCHOOL WORKSHEET'!$B:$B,TRUE,'SCHOOL WORKSHEET'!$C:$C,$A122)/SUMIFS('SCHOOL WORKSHEET'!$I:$I,'SCHOOL WORKSHEET'!$B:$B,TRUE,'SCHOOL WORKSHEET'!$C:$C,$A122),4)&gt;=0.4,
MIN(1,ROUND(SUMIFS('SCHOOL WORKSHEET'!$F:$F,'SCHOOL WORKSHEET'!$B:$B,TRUE,'SCHOOL WORKSHEET'!$C:$C,$A122)/SUMIFS('SCHOOL WORKSHEET'!$I:$I,'SCHOOL WORKSHEET'!$B:$B,TRUE,'SCHOOL WORKSHEET'!$C:$C,$A122)*'FEDERAL RATES (HIDDEN)'!$C$2,4)),
ROUND(SUMIFS('SCHOOL WORKSHEET'!$F:$F,'SCHOOL WORKSHEET'!$B:$B,TRUE,'SCHOOL WORKSHEET'!$C:$C,$A122)/SUMIFS('SCHOOL WORKSHEET'!$I:$I,'SCHOOL WORKSHEET'!$B:$B,TRUE,'SCHOOL WORKSHEET'!$C:$C,$A122),4)))</f>
        <v>0</v>
      </c>
      <c r="F122" s="204"/>
      <c r="G122" s="205">
        <f>IF(SUMIFS('SCHOOL WORKSHEET'!$H:$H,'SCHOOL WORKSHEET'!$B:$B,TRUE,'SCHOOL WORKSHEET'!$C:$C,$A122)=0,0,1-$E122)</f>
        <v>0</v>
      </c>
      <c r="H122" s="206">
        <f>IF($C122=0,0,SUMIFS('SCHOOL WORKSHEET'!$S:$S,'SCHOOL WORKSHEET'!$B:$B,TRUE,'SCHOOL WORKSHEET'!$C:$C,$A122)/SUMIFS('SCHOOL WORKSHEET'!$N:$N,'SCHOOL WORKSHEET'!$B:$B,TRUE,'SCHOOL WORKSHEET'!$C:$C,$A122))</f>
        <v>0</v>
      </c>
      <c r="I122" s="207">
        <f>IF($C122=0,0,SUMIFS('SCHOOL WORKSHEET'!$X:$X,'SCHOOL WORKSHEET'!$B:$B,TRUE,'SCHOOL WORKSHEET'!$C:$C,$A122)/SUMIFS('SCHOOL WORKSHEET'!$N:$N,'SCHOOL WORKSHEET'!$B:$B,TRUE,'SCHOOL WORKSHEET'!$C:$C,$A122))</f>
        <v>0</v>
      </c>
      <c r="J122" s="207">
        <f>IF($C122=0,0,SUMIFS('SCHOOL WORKSHEET'!$AC:$AC,'SCHOOL WORKSHEET'!$B:$B,TRUE,'SCHOOL WORKSHEET'!$C:$C,$A122)/SUMIFS('SCHOOL WORKSHEET'!$N:$N,'SCHOOL WORKSHEET'!$B:$B,TRUE,'SCHOOL WORKSHEET'!$C:$C,$A122))</f>
        <v>0</v>
      </c>
      <c r="K122" s="207">
        <f>IF($C122=0,0,SUMIFS('SCHOOL WORKSHEET'!$AH:$AH,'SCHOOL WORKSHEET'!$B:$B,TRUE,'SCHOOL WORKSHEET'!$C:$C,$A122)/SUMIFS('SCHOOL WORKSHEET'!$N:$N,'SCHOOL WORKSHEET'!$B:$B,TRUE,'SCHOOL WORKSHEET'!$C:$C,$A122))</f>
        <v>0</v>
      </c>
      <c r="L122" s="208">
        <f>IF($C122=0,0,SUMIFS('SCHOOL WORKSHEET'!$AJ:$AJ,'SCHOOL WORKSHEET'!$B:$B,TRUE,'SCHOOL WORKSHEET'!$C:$C,$A122)/SUMIFS('SCHOOL WORKSHEET'!$N:$N,'SCHOOL WORKSHEET'!$B:$B,TRUE,'SCHOOL WORKSHEET'!$C:$C,$A122))</f>
        <v>0</v>
      </c>
      <c r="M122" s="209">
        <f>SUMIFS('SCHOOL WORKSHEET'!$BO:$BO,'SCHOOL WORKSHEET'!$B:$B,TRUE,'SCHOOL WORKSHEET'!$C:$C,$A122)+SUMIFS('SCHOOL WORKSHEET'!$BS:$BS,'SCHOOL WORKSHEET'!$B:$B,TRUE,'SCHOOL WORKSHEET'!$C:$C,$A122)</f>
        <v>0</v>
      </c>
      <c r="N122" s="210">
        <f>SUMIFS('SCHOOL WORKSHEET'!$BP:$BP,'SCHOOL WORKSHEET'!$B:$B,TRUE,'SCHOOL WORKSHEET'!$C:$C,$A122)</f>
        <v>0</v>
      </c>
      <c r="O122" s="210">
        <f>SUMIFS('SCHOOL WORKSHEET'!$BQ:$BQ,'SCHOOL WORKSHEET'!$B:$B,TRUE,'SCHOOL WORKSHEET'!$C:$C,$A122)+SUMIFS('SCHOOL WORKSHEET'!$BT:$BT,'SCHOOL WORKSHEET'!$B:$B,TRUE,'SCHOOL WORKSHEET'!$C:$C,$A122)</f>
        <v>0</v>
      </c>
      <c r="P122" s="210">
        <f>SUMIFS('SCHOOL WORKSHEET'!$BR:$BR,'SCHOOL WORKSHEET'!$B:$B,TRUE,'SCHOOL WORKSHEET'!$C:$C,$A122)</f>
        <v>0</v>
      </c>
      <c r="Q122" s="210">
        <f>SUMIFS('SCHOOL WORKSHEET'!$BU:$BU,'SCHOOL WORKSHEET'!$B:$B,TRUE,'SCHOOL WORKSHEET'!$C:$C,$A122)+SUMIFS('SCHOOL WORKSHEET'!$BS:$BS,'SCHOOL WORKSHEET'!$B:$B,TRUE,'SCHOOL WORKSHEET'!$C:$C,$A122)</f>
        <v>0</v>
      </c>
      <c r="R122" s="167">
        <f t="shared" si="7"/>
        <v>0</v>
      </c>
      <c r="S122" s="211">
        <f>SUMIFS('SCHOOL WORKSHEET'!$BV:$BV,'SCHOOL WORKSHEET'!$B:$B,TRUE,'SCHOOL WORKSHEET'!$C:$C,$A122)</f>
        <v>0</v>
      </c>
      <c r="T122" s="212">
        <f>SUMIFS('SCHOOL WORKSHEET'!$BW:$BW,'SCHOOL WORKSHEET'!$B:$B,TRUE,'SCHOOL WORKSHEET'!$C:$C,$A122)</f>
        <v>0</v>
      </c>
      <c r="U122" s="213">
        <f t="shared" si="8"/>
        <v>0</v>
      </c>
      <c r="V122" s="214">
        <f t="shared" si="9"/>
        <v>0</v>
      </c>
    </row>
    <row r="123" spans="1:22" ht="22.5" customHeight="1" x14ac:dyDescent="0.2">
      <c r="A123" s="200">
        <v>120</v>
      </c>
      <c r="B123" s="201" t="s">
        <v>426</v>
      </c>
      <c r="C123" s="202">
        <f>COUNTIFS('SCHOOL WORKSHEET'!B:B,TRUE,'SCHOOL WORKSHEET'!C:C,A123)</f>
        <v>0</v>
      </c>
      <c r="D123" s="203">
        <f>SUMIFS('SCHOOL WORKSHEET'!$I:$I,'SCHOOL WORKSHEET'!$B:$B,TRUE,'SCHOOL WORKSHEET'!$C:$C,$A123)</f>
        <v>0</v>
      </c>
      <c r="E123" s="98">
        <f>IF(SUMIFS('SCHOOL WORKSHEET'!$F:$F,'SCHOOL WORKSHEET'!$B:$B,TRUE,'SCHOOL WORKSHEET'!$C:$C,$A123)=0,0,
IF(ROUND(SUMIFS('SCHOOL WORKSHEET'!$F:$F,'SCHOOL WORKSHEET'!$B:$B,TRUE,'SCHOOL WORKSHEET'!$C:$C,$A123)/SUMIFS('SCHOOL WORKSHEET'!$I:$I,'SCHOOL WORKSHEET'!$B:$B,TRUE,'SCHOOL WORKSHEET'!$C:$C,$A123),4)&gt;=0.4,
MIN(1,ROUND(SUMIFS('SCHOOL WORKSHEET'!$F:$F,'SCHOOL WORKSHEET'!$B:$B,TRUE,'SCHOOL WORKSHEET'!$C:$C,$A123)/SUMIFS('SCHOOL WORKSHEET'!$I:$I,'SCHOOL WORKSHEET'!$B:$B,TRUE,'SCHOOL WORKSHEET'!$C:$C,$A123)*'FEDERAL RATES (HIDDEN)'!$C$2,4)),
ROUND(SUMIFS('SCHOOL WORKSHEET'!$F:$F,'SCHOOL WORKSHEET'!$B:$B,TRUE,'SCHOOL WORKSHEET'!$C:$C,$A123)/SUMIFS('SCHOOL WORKSHEET'!$I:$I,'SCHOOL WORKSHEET'!$B:$B,TRUE,'SCHOOL WORKSHEET'!$C:$C,$A123),4)))</f>
        <v>0</v>
      </c>
      <c r="F123" s="204"/>
      <c r="G123" s="205">
        <f>IF(SUMIFS('SCHOOL WORKSHEET'!$H:$H,'SCHOOL WORKSHEET'!$B:$B,TRUE,'SCHOOL WORKSHEET'!$C:$C,$A123)=0,0,1-$E123)</f>
        <v>0</v>
      </c>
      <c r="H123" s="206">
        <f>IF($C123=0,0,SUMIFS('SCHOOL WORKSHEET'!$S:$S,'SCHOOL WORKSHEET'!$B:$B,TRUE,'SCHOOL WORKSHEET'!$C:$C,$A123)/SUMIFS('SCHOOL WORKSHEET'!$N:$N,'SCHOOL WORKSHEET'!$B:$B,TRUE,'SCHOOL WORKSHEET'!$C:$C,$A123))</f>
        <v>0</v>
      </c>
      <c r="I123" s="207">
        <f>IF($C123=0,0,SUMIFS('SCHOOL WORKSHEET'!$X:$X,'SCHOOL WORKSHEET'!$B:$B,TRUE,'SCHOOL WORKSHEET'!$C:$C,$A123)/SUMIFS('SCHOOL WORKSHEET'!$N:$N,'SCHOOL WORKSHEET'!$B:$B,TRUE,'SCHOOL WORKSHEET'!$C:$C,$A123))</f>
        <v>0</v>
      </c>
      <c r="J123" s="207">
        <f>IF($C123=0,0,SUMIFS('SCHOOL WORKSHEET'!$AC:$AC,'SCHOOL WORKSHEET'!$B:$B,TRUE,'SCHOOL WORKSHEET'!$C:$C,$A123)/SUMIFS('SCHOOL WORKSHEET'!$N:$N,'SCHOOL WORKSHEET'!$B:$B,TRUE,'SCHOOL WORKSHEET'!$C:$C,$A123))</f>
        <v>0</v>
      </c>
      <c r="K123" s="207">
        <f>IF($C123=0,0,SUMIFS('SCHOOL WORKSHEET'!$AH:$AH,'SCHOOL WORKSHEET'!$B:$B,TRUE,'SCHOOL WORKSHEET'!$C:$C,$A123)/SUMIFS('SCHOOL WORKSHEET'!$N:$N,'SCHOOL WORKSHEET'!$B:$B,TRUE,'SCHOOL WORKSHEET'!$C:$C,$A123))</f>
        <v>0</v>
      </c>
      <c r="L123" s="208">
        <f>IF($C123=0,0,SUMIFS('SCHOOL WORKSHEET'!$AJ:$AJ,'SCHOOL WORKSHEET'!$B:$B,TRUE,'SCHOOL WORKSHEET'!$C:$C,$A123)/SUMIFS('SCHOOL WORKSHEET'!$N:$N,'SCHOOL WORKSHEET'!$B:$B,TRUE,'SCHOOL WORKSHEET'!$C:$C,$A123))</f>
        <v>0</v>
      </c>
      <c r="M123" s="209">
        <f>SUMIFS('SCHOOL WORKSHEET'!$BO:$BO,'SCHOOL WORKSHEET'!$B:$B,TRUE,'SCHOOL WORKSHEET'!$C:$C,$A123)+SUMIFS('SCHOOL WORKSHEET'!$BS:$BS,'SCHOOL WORKSHEET'!$B:$B,TRUE,'SCHOOL WORKSHEET'!$C:$C,$A123)</f>
        <v>0</v>
      </c>
      <c r="N123" s="210">
        <f>SUMIFS('SCHOOL WORKSHEET'!$BP:$BP,'SCHOOL WORKSHEET'!$B:$B,TRUE,'SCHOOL WORKSHEET'!$C:$C,$A123)</f>
        <v>0</v>
      </c>
      <c r="O123" s="210">
        <f>SUMIFS('SCHOOL WORKSHEET'!$BQ:$BQ,'SCHOOL WORKSHEET'!$B:$B,TRUE,'SCHOOL WORKSHEET'!$C:$C,$A123)+SUMIFS('SCHOOL WORKSHEET'!$BT:$BT,'SCHOOL WORKSHEET'!$B:$B,TRUE,'SCHOOL WORKSHEET'!$C:$C,$A123)</f>
        <v>0</v>
      </c>
      <c r="P123" s="210">
        <f>SUMIFS('SCHOOL WORKSHEET'!$BR:$BR,'SCHOOL WORKSHEET'!$B:$B,TRUE,'SCHOOL WORKSHEET'!$C:$C,$A123)</f>
        <v>0</v>
      </c>
      <c r="Q123" s="210">
        <f>SUMIFS('SCHOOL WORKSHEET'!$BU:$BU,'SCHOOL WORKSHEET'!$B:$B,TRUE,'SCHOOL WORKSHEET'!$C:$C,$A123)+SUMIFS('SCHOOL WORKSHEET'!$BS:$BS,'SCHOOL WORKSHEET'!$B:$B,TRUE,'SCHOOL WORKSHEET'!$C:$C,$A123)</f>
        <v>0</v>
      </c>
      <c r="R123" s="167">
        <f t="shared" si="7"/>
        <v>0</v>
      </c>
      <c r="S123" s="211">
        <f>SUMIFS('SCHOOL WORKSHEET'!$BV:$BV,'SCHOOL WORKSHEET'!$B:$B,TRUE,'SCHOOL WORKSHEET'!$C:$C,$A123)</f>
        <v>0</v>
      </c>
      <c r="T123" s="212">
        <f>SUMIFS('SCHOOL WORKSHEET'!$BW:$BW,'SCHOOL WORKSHEET'!$B:$B,TRUE,'SCHOOL WORKSHEET'!$C:$C,$A123)</f>
        <v>0</v>
      </c>
      <c r="U123" s="213">
        <f t="shared" si="8"/>
        <v>0</v>
      </c>
      <c r="V123" s="214">
        <f t="shared" si="9"/>
        <v>0</v>
      </c>
    </row>
    <row r="124" spans="1:22" ht="22.5" customHeight="1" x14ac:dyDescent="0.2">
      <c r="A124" s="200">
        <v>121</v>
      </c>
      <c r="B124" s="201" t="s">
        <v>427</v>
      </c>
      <c r="C124" s="202">
        <f>COUNTIFS('SCHOOL WORKSHEET'!B:B,TRUE,'SCHOOL WORKSHEET'!C:C,A124)</f>
        <v>0</v>
      </c>
      <c r="D124" s="203">
        <f>SUMIFS('SCHOOL WORKSHEET'!$I:$I,'SCHOOL WORKSHEET'!$B:$B,TRUE,'SCHOOL WORKSHEET'!$C:$C,$A124)</f>
        <v>0</v>
      </c>
      <c r="E124" s="98">
        <f>IF(SUMIFS('SCHOOL WORKSHEET'!$F:$F,'SCHOOL WORKSHEET'!$B:$B,TRUE,'SCHOOL WORKSHEET'!$C:$C,$A124)=0,0,
IF(ROUND(SUMIFS('SCHOOL WORKSHEET'!$F:$F,'SCHOOL WORKSHEET'!$B:$B,TRUE,'SCHOOL WORKSHEET'!$C:$C,$A124)/SUMIFS('SCHOOL WORKSHEET'!$I:$I,'SCHOOL WORKSHEET'!$B:$B,TRUE,'SCHOOL WORKSHEET'!$C:$C,$A124),4)&gt;=0.4,
MIN(1,ROUND(SUMIFS('SCHOOL WORKSHEET'!$F:$F,'SCHOOL WORKSHEET'!$B:$B,TRUE,'SCHOOL WORKSHEET'!$C:$C,$A124)/SUMIFS('SCHOOL WORKSHEET'!$I:$I,'SCHOOL WORKSHEET'!$B:$B,TRUE,'SCHOOL WORKSHEET'!$C:$C,$A124)*'FEDERAL RATES (HIDDEN)'!$C$2,4)),
ROUND(SUMIFS('SCHOOL WORKSHEET'!$F:$F,'SCHOOL WORKSHEET'!$B:$B,TRUE,'SCHOOL WORKSHEET'!$C:$C,$A124)/SUMIFS('SCHOOL WORKSHEET'!$I:$I,'SCHOOL WORKSHEET'!$B:$B,TRUE,'SCHOOL WORKSHEET'!$C:$C,$A124),4)))</f>
        <v>0</v>
      </c>
      <c r="F124" s="204"/>
      <c r="G124" s="205">
        <f>IF(SUMIFS('SCHOOL WORKSHEET'!$H:$H,'SCHOOL WORKSHEET'!$B:$B,TRUE,'SCHOOL WORKSHEET'!$C:$C,$A124)=0,0,1-$E124)</f>
        <v>0</v>
      </c>
      <c r="H124" s="206">
        <f>IF($C124=0,0,SUMIFS('SCHOOL WORKSHEET'!$S:$S,'SCHOOL WORKSHEET'!$B:$B,TRUE,'SCHOOL WORKSHEET'!$C:$C,$A124)/SUMIFS('SCHOOL WORKSHEET'!$N:$N,'SCHOOL WORKSHEET'!$B:$B,TRUE,'SCHOOL WORKSHEET'!$C:$C,$A124))</f>
        <v>0</v>
      </c>
      <c r="I124" s="207">
        <f>IF($C124=0,0,SUMIFS('SCHOOL WORKSHEET'!$X:$X,'SCHOOL WORKSHEET'!$B:$B,TRUE,'SCHOOL WORKSHEET'!$C:$C,$A124)/SUMIFS('SCHOOL WORKSHEET'!$N:$N,'SCHOOL WORKSHEET'!$B:$B,TRUE,'SCHOOL WORKSHEET'!$C:$C,$A124))</f>
        <v>0</v>
      </c>
      <c r="J124" s="207">
        <f>IF($C124=0,0,SUMIFS('SCHOOL WORKSHEET'!$AC:$AC,'SCHOOL WORKSHEET'!$B:$B,TRUE,'SCHOOL WORKSHEET'!$C:$C,$A124)/SUMIFS('SCHOOL WORKSHEET'!$N:$N,'SCHOOL WORKSHEET'!$B:$B,TRUE,'SCHOOL WORKSHEET'!$C:$C,$A124))</f>
        <v>0</v>
      </c>
      <c r="K124" s="207">
        <f>IF($C124=0,0,SUMIFS('SCHOOL WORKSHEET'!$AH:$AH,'SCHOOL WORKSHEET'!$B:$B,TRUE,'SCHOOL WORKSHEET'!$C:$C,$A124)/SUMIFS('SCHOOL WORKSHEET'!$N:$N,'SCHOOL WORKSHEET'!$B:$B,TRUE,'SCHOOL WORKSHEET'!$C:$C,$A124))</f>
        <v>0</v>
      </c>
      <c r="L124" s="208">
        <f>IF($C124=0,0,SUMIFS('SCHOOL WORKSHEET'!$AJ:$AJ,'SCHOOL WORKSHEET'!$B:$B,TRUE,'SCHOOL WORKSHEET'!$C:$C,$A124)/SUMIFS('SCHOOL WORKSHEET'!$N:$N,'SCHOOL WORKSHEET'!$B:$B,TRUE,'SCHOOL WORKSHEET'!$C:$C,$A124))</f>
        <v>0</v>
      </c>
      <c r="M124" s="209">
        <f>SUMIFS('SCHOOL WORKSHEET'!$BO:$BO,'SCHOOL WORKSHEET'!$B:$B,TRUE,'SCHOOL WORKSHEET'!$C:$C,$A124)+SUMIFS('SCHOOL WORKSHEET'!$BS:$BS,'SCHOOL WORKSHEET'!$B:$B,TRUE,'SCHOOL WORKSHEET'!$C:$C,$A124)</f>
        <v>0</v>
      </c>
      <c r="N124" s="210">
        <f>SUMIFS('SCHOOL WORKSHEET'!$BP:$BP,'SCHOOL WORKSHEET'!$B:$B,TRUE,'SCHOOL WORKSHEET'!$C:$C,$A124)</f>
        <v>0</v>
      </c>
      <c r="O124" s="210">
        <f>SUMIFS('SCHOOL WORKSHEET'!$BQ:$BQ,'SCHOOL WORKSHEET'!$B:$B,TRUE,'SCHOOL WORKSHEET'!$C:$C,$A124)+SUMIFS('SCHOOL WORKSHEET'!$BT:$BT,'SCHOOL WORKSHEET'!$B:$B,TRUE,'SCHOOL WORKSHEET'!$C:$C,$A124)</f>
        <v>0</v>
      </c>
      <c r="P124" s="210">
        <f>SUMIFS('SCHOOL WORKSHEET'!$BR:$BR,'SCHOOL WORKSHEET'!$B:$B,TRUE,'SCHOOL WORKSHEET'!$C:$C,$A124)</f>
        <v>0</v>
      </c>
      <c r="Q124" s="210">
        <f>SUMIFS('SCHOOL WORKSHEET'!$BU:$BU,'SCHOOL WORKSHEET'!$B:$B,TRUE,'SCHOOL WORKSHEET'!$C:$C,$A124)+SUMIFS('SCHOOL WORKSHEET'!$BS:$BS,'SCHOOL WORKSHEET'!$B:$B,TRUE,'SCHOOL WORKSHEET'!$C:$C,$A124)</f>
        <v>0</v>
      </c>
      <c r="R124" s="167">
        <f t="shared" si="7"/>
        <v>0</v>
      </c>
      <c r="S124" s="211">
        <f>SUMIFS('SCHOOL WORKSHEET'!$BV:$BV,'SCHOOL WORKSHEET'!$B:$B,TRUE,'SCHOOL WORKSHEET'!$C:$C,$A124)</f>
        <v>0</v>
      </c>
      <c r="T124" s="212">
        <f>SUMIFS('SCHOOL WORKSHEET'!$BW:$BW,'SCHOOL WORKSHEET'!$B:$B,TRUE,'SCHOOL WORKSHEET'!$C:$C,$A124)</f>
        <v>0</v>
      </c>
      <c r="U124" s="213">
        <f t="shared" si="8"/>
        <v>0</v>
      </c>
      <c r="V124" s="214">
        <f t="shared" si="9"/>
        <v>0</v>
      </c>
    </row>
    <row r="125" spans="1:22" ht="22.5" customHeight="1" x14ac:dyDescent="0.2">
      <c r="A125" s="200">
        <v>122</v>
      </c>
      <c r="B125" s="201" t="s">
        <v>428</v>
      </c>
      <c r="C125" s="202">
        <f>COUNTIFS('SCHOOL WORKSHEET'!B:B,TRUE,'SCHOOL WORKSHEET'!C:C,A125)</f>
        <v>0</v>
      </c>
      <c r="D125" s="203">
        <f>SUMIFS('SCHOOL WORKSHEET'!$I:$I,'SCHOOL WORKSHEET'!$B:$B,TRUE,'SCHOOL WORKSHEET'!$C:$C,$A125)</f>
        <v>0</v>
      </c>
      <c r="E125" s="98">
        <f>IF(SUMIFS('SCHOOL WORKSHEET'!$F:$F,'SCHOOL WORKSHEET'!$B:$B,TRUE,'SCHOOL WORKSHEET'!$C:$C,$A125)=0,0,
IF(ROUND(SUMIFS('SCHOOL WORKSHEET'!$F:$F,'SCHOOL WORKSHEET'!$B:$B,TRUE,'SCHOOL WORKSHEET'!$C:$C,$A125)/SUMIFS('SCHOOL WORKSHEET'!$I:$I,'SCHOOL WORKSHEET'!$B:$B,TRUE,'SCHOOL WORKSHEET'!$C:$C,$A125),4)&gt;=0.4,
MIN(1,ROUND(SUMIFS('SCHOOL WORKSHEET'!$F:$F,'SCHOOL WORKSHEET'!$B:$B,TRUE,'SCHOOL WORKSHEET'!$C:$C,$A125)/SUMIFS('SCHOOL WORKSHEET'!$I:$I,'SCHOOL WORKSHEET'!$B:$B,TRUE,'SCHOOL WORKSHEET'!$C:$C,$A125)*'FEDERAL RATES (HIDDEN)'!$C$2,4)),
ROUND(SUMIFS('SCHOOL WORKSHEET'!$F:$F,'SCHOOL WORKSHEET'!$B:$B,TRUE,'SCHOOL WORKSHEET'!$C:$C,$A125)/SUMIFS('SCHOOL WORKSHEET'!$I:$I,'SCHOOL WORKSHEET'!$B:$B,TRUE,'SCHOOL WORKSHEET'!$C:$C,$A125),4)))</f>
        <v>0</v>
      </c>
      <c r="F125" s="204"/>
      <c r="G125" s="205">
        <f>IF(SUMIFS('SCHOOL WORKSHEET'!$H:$H,'SCHOOL WORKSHEET'!$B:$B,TRUE,'SCHOOL WORKSHEET'!$C:$C,$A125)=0,0,1-$E125)</f>
        <v>0</v>
      </c>
      <c r="H125" s="206">
        <f>IF($C125=0,0,SUMIFS('SCHOOL WORKSHEET'!$S:$S,'SCHOOL WORKSHEET'!$B:$B,TRUE,'SCHOOL WORKSHEET'!$C:$C,$A125)/SUMIFS('SCHOOL WORKSHEET'!$N:$N,'SCHOOL WORKSHEET'!$B:$B,TRUE,'SCHOOL WORKSHEET'!$C:$C,$A125))</f>
        <v>0</v>
      </c>
      <c r="I125" s="207">
        <f>IF($C125=0,0,SUMIFS('SCHOOL WORKSHEET'!$X:$X,'SCHOOL WORKSHEET'!$B:$B,TRUE,'SCHOOL WORKSHEET'!$C:$C,$A125)/SUMIFS('SCHOOL WORKSHEET'!$N:$N,'SCHOOL WORKSHEET'!$B:$B,TRUE,'SCHOOL WORKSHEET'!$C:$C,$A125))</f>
        <v>0</v>
      </c>
      <c r="J125" s="207">
        <f>IF($C125=0,0,SUMIFS('SCHOOL WORKSHEET'!$AC:$AC,'SCHOOL WORKSHEET'!$B:$B,TRUE,'SCHOOL WORKSHEET'!$C:$C,$A125)/SUMIFS('SCHOOL WORKSHEET'!$N:$N,'SCHOOL WORKSHEET'!$B:$B,TRUE,'SCHOOL WORKSHEET'!$C:$C,$A125))</f>
        <v>0</v>
      </c>
      <c r="K125" s="207">
        <f>IF($C125=0,0,SUMIFS('SCHOOL WORKSHEET'!$AH:$AH,'SCHOOL WORKSHEET'!$B:$B,TRUE,'SCHOOL WORKSHEET'!$C:$C,$A125)/SUMIFS('SCHOOL WORKSHEET'!$N:$N,'SCHOOL WORKSHEET'!$B:$B,TRUE,'SCHOOL WORKSHEET'!$C:$C,$A125))</f>
        <v>0</v>
      </c>
      <c r="L125" s="208">
        <f>IF($C125=0,0,SUMIFS('SCHOOL WORKSHEET'!$AJ:$AJ,'SCHOOL WORKSHEET'!$B:$B,TRUE,'SCHOOL WORKSHEET'!$C:$C,$A125)/SUMIFS('SCHOOL WORKSHEET'!$N:$N,'SCHOOL WORKSHEET'!$B:$B,TRUE,'SCHOOL WORKSHEET'!$C:$C,$A125))</f>
        <v>0</v>
      </c>
      <c r="M125" s="209">
        <f>SUMIFS('SCHOOL WORKSHEET'!$BO:$BO,'SCHOOL WORKSHEET'!$B:$B,TRUE,'SCHOOL WORKSHEET'!$C:$C,$A125)+SUMIFS('SCHOOL WORKSHEET'!$BS:$BS,'SCHOOL WORKSHEET'!$B:$B,TRUE,'SCHOOL WORKSHEET'!$C:$C,$A125)</f>
        <v>0</v>
      </c>
      <c r="N125" s="210">
        <f>SUMIFS('SCHOOL WORKSHEET'!$BP:$BP,'SCHOOL WORKSHEET'!$B:$B,TRUE,'SCHOOL WORKSHEET'!$C:$C,$A125)</f>
        <v>0</v>
      </c>
      <c r="O125" s="210">
        <f>SUMIFS('SCHOOL WORKSHEET'!$BQ:$BQ,'SCHOOL WORKSHEET'!$B:$B,TRUE,'SCHOOL WORKSHEET'!$C:$C,$A125)+SUMIFS('SCHOOL WORKSHEET'!$BT:$BT,'SCHOOL WORKSHEET'!$B:$B,TRUE,'SCHOOL WORKSHEET'!$C:$C,$A125)</f>
        <v>0</v>
      </c>
      <c r="P125" s="210">
        <f>SUMIFS('SCHOOL WORKSHEET'!$BR:$BR,'SCHOOL WORKSHEET'!$B:$B,TRUE,'SCHOOL WORKSHEET'!$C:$C,$A125)</f>
        <v>0</v>
      </c>
      <c r="Q125" s="210">
        <f>SUMIFS('SCHOOL WORKSHEET'!$BU:$BU,'SCHOOL WORKSHEET'!$B:$B,TRUE,'SCHOOL WORKSHEET'!$C:$C,$A125)+SUMIFS('SCHOOL WORKSHEET'!$BS:$BS,'SCHOOL WORKSHEET'!$B:$B,TRUE,'SCHOOL WORKSHEET'!$C:$C,$A125)</f>
        <v>0</v>
      </c>
      <c r="R125" s="167">
        <f t="shared" si="7"/>
        <v>0</v>
      </c>
      <c r="S125" s="211">
        <f>SUMIFS('SCHOOL WORKSHEET'!$BV:$BV,'SCHOOL WORKSHEET'!$B:$B,TRUE,'SCHOOL WORKSHEET'!$C:$C,$A125)</f>
        <v>0</v>
      </c>
      <c r="T125" s="212">
        <f>SUMIFS('SCHOOL WORKSHEET'!$BW:$BW,'SCHOOL WORKSHEET'!$B:$B,TRUE,'SCHOOL WORKSHEET'!$C:$C,$A125)</f>
        <v>0</v>
      </c>
      <c r="U125" s="213">
        <f t="shared" si="8"/>
        <v>0</v>
      </c>
      <c r="V125" s="214">
        <f t="shared" si="9"/>
        <v>0</v>
      </c>
    </row>
    <row r="126" spans="1:22" ht="22.5" customHeight="1" x14ac:dyDescent="0.2">
      <c r="A126" s="200">
        <v>123</v>
      </c>
      <c r="B126" s="201" t="s">
        <v>429</v>
      </c>
      <c r="C126" s="202">
        <f>COUNTIFS('SCHOOL WORKSHEET'!B:B,TRUE,'SCHOOL WORKSHEET'!C:C,A126)</f>
        <v>0</v>
      </c>
      <c r="D126" s="203">
        <f>SUMIFS('SCHOOL WORKSHEET'!$I:$I,'SCHOOL WORKSHEET'!$B:$B,TRUE,'SCHOOL WORKSHEET'!$C:$C,$A126)</f>
        <v>0</v>
      </c>
      <c r="E126" s="98">
        <f>IF(SUMIFS('SCHOOL WORKSHEET'!$F:$F,'SCHOOL WORKSHEET'!$B:$B,TRUE,'SCHOOL WORKSHEET'!$C:$C,$A126)=0,0,
IF(ROUND(SUMIFS('SCHOOL WORKSHEET'!$F:$F,'SCHOOL WORKSHEET'!$B:$B,TRUE,'SCHOOL WORKSHEET'!$C:$C,$A126)/SUMIFS('SCHOOL WORKSHEET'!$I:$I,'SCHOOL WORKSHEET'!$B:$B,TRUE,'SCHOOL WORKSHEET'!$C:$C,$A126),4)&gt;=0.4,
MIN(1,ROUND(SUMIFS('SCHOOL WORKSHEET'!$F:$F,'SCHOOL WORKSHEET'!$B:$B,TRUE,'SCHOOL WORKSHEET'!$C:$C,$A126)/SUMIFS('SCHOOL WORKSHEET'!$I:$I,'SCHOOL WORKSHEET'!$B:$B,TRUE,'SCHOOL WORKSHEET'!$C:$C,$A126)*'FEDERAL RATES (HIDDEN)'!$C$2,4)),
ROUND(SUMIFS('SCHOOL WORKSHEET'!$F:$F,'SCHOOL WORKSHEET'!$B:$B,TRUE,'SCHOOL WORKSHEET'!$C:$C,$A126)/SUMIFS('SCHOOL WORKSHEET'!$I:$I,'SCHOOL WORKSHEET'!$B:$B,TRUE,'SCHOOL WORKSHEET'!$C:$C,$A126),4)))</f>
        <v>0</v>
      </c>
      <c r="F126" s="204"/>
      <c r="G126" s="205">
        <f>IF(SUMIFS('SCHOOL WORKSHEET'!$H:$H,'SCHOOL WORKSHEET'!$B:$B,TRUE,'SCHOOL WORKSHEET'!$C:$C,$A126)=0,0,1-$E126)</f>
        <v>0</v>
      </c>
      <c r="H126" s="206">
        <f>IF($C126=0,0,SUMIFS('SCHOOL WORKSHEET'!$S:$S,'SCHOOL WORKSHEET'!$B:$B,TRUE,'SCHOOL WORKSHEET'!$C:$C,$A126)/SUMIFS('SCHOOL WORKSHEET'!$N:$N,'SCHOOL WORKSHEET'!$B:$B,TRUE,'SCHOOL WORKSHEET'!$C:$C,$A126))</f>
        <v>0</v>
      </c>
      <c r="I126" s="207">
        <f>IF($C126=0,0,SUMIFS('SCHOOL WORKSHEET'!$X:$X,'SCHOOL WORKSHEET'!$B:$B,TRUE,'SCHOOL WORKSHEET'!$C:$C,$A126)/SUMIFS('SCHOOL WORKSHEET'!$N:$N,'SCHOOL WORKSHEET'!$B:$B,TRUE,'SCHOOL WORKSHEET'!$C:$C,$A126))</f>
        <v>0</v>
      </c>
      <c r="J126" s="207">
        <f>IF($C126=0,0,SUMIFS('SCHOOL WORKSHEET'!$AC:$AC,'SCHOOL WORKSHEET'!$B:$B,TRUE,'SCHOOL WORKSHEET'!$C:$C,$A126)/SUMIFS('SCHOOL WORKSHEET'!$N:$N,'SCHOOL WORKSHEET'!$B:$B,TRUE,'SCHOOL WORKSHEET'!$C:$C,$A126))</f>
        <v>0</v>
      </c>
      <c r="K126" s="207">
        <f>IF($C126=0,0,SUMIFS('SCHOOL WORKSHEET'!$AH:$AH,'SCHOOL WORKSHEET'!$B:$B,TRUE,'SCHOOL WORKSHEET'!$C:$C,$A126)/SUMIFS('SCHOOL WORKSHEET'!$N:$N,'SCHOOL WORKSHEET'!$B:$B,TRUE,'SCHOOL WORKSHEET'!$C:$C,$A126))</f>
        <v>0</v>
      </c>
      <c r="L126" s="208">
        <f>IF($C126=0,0,SUMIFS('SCHOOL WORKSHEET'!$AJ:$AJ,'SCHOOL WORKSHEET'!$B:$B,TRUE,'SCHOOL WORKSHEET'!$C:$C,$A126)/SUMIFS('SCHOOL WORKSHEET'!$N:$N,'SCHOOL WORKSHEET'!$B:$B,TRUE,'SCHOOL WORKSHEET'!$C:$C,$A126))</f>
        <v>0</v>
      </c>
      <c r="M126" s="209">
        <f>SUMIFS('SCHOOL WORKSHEET'!$BO:$BO,'SCHOOL WORKSHEET'!$B:$B,TRUE,'SCHOOL WORKSHEET'!$C:$C,$A126)+SUMIFS('SCHOOL WORKSHEET'!$BS:$BS,'SCHOOL WORKSHEET'!$B:$B,TRUE,'SCHOOL WORKSHEET'!$C:$C,$A126)</f>
        <v>0</v>
      </c>
      <c r="N126" s="210">
        <f>SUMIFS('SCHOOL WORKSHEET'!$BP:$BP,'SCHOOL WORKSHEET'!$B:$B,TRUE,'SCHOOL WORKSHEET'!$C:$C,$A126)</f>
        <v>0</v>
      </c>
      <c r="O126" s="210">
        <f>SUMIFS('SCHOOL WORKSHEET'!$BQ:$BQ,'SCHOOL WORKSHEET'!$B:$B,TRUE,'SCHOOL WORKSHEET'!$C:$C,$A126)+SUMIFS('SCHOOL WORKSHEET'!$BT:$BT,'SCHOOL WORKSHEET'!$B:$B,TRUE,'SCHOOL WORKSHEET'!$C:$C,$A126)</f>
        <v>0</v>
      </c>
      <c r="P126" s="210">
        <f>SUMIFS('SCHOOL WORKSHEET'!$BR:$BR,'SCHOOL WORKSHEET'!$B:$B,TRUE,'SCHOOL WORKSHEET'!$C:$C,$A126)</f>
        <v>0</v>
      </c>
      <c r="Q126" s="210">
        <f>SUMIFS('SCHOOL WORKSHEET'!$BU:$BU,'SCHOOL WORKSHEET'!$B:$B,TRUE,'SCHOOL WORKSHEET'!$C:$C,$A126)+SUMIFS('SCHOOL WORKSHEET'!$BS:$BS,'SCHOOL WORKSHEET'!$B:$B,TRUE,'SCHOOL WORKSHEET'!$C:$C,$A126)</f>
        <v>0</v>
      </c>
      <c r="R126" s="167">
        <f t="shared" si="7"/>
        <v>0</v>
      </c>
      <c r="S126" s="211">
        <f>SUMIFS('SCHOOL WORKSHEET'!$BV:$BV,'SCHOOL WORKSHEET'!$B:$B,TRUE,'SCHOOL WORKSHEET'!$C:$C,$A126)</f>
        <v>0</v>
      </c>
      <c r="T126" s="212">
        <f>SUMIFS('SCHOOL WORKSHEET'!$BW:$BW,'SCHOOL WORKSHEET'!$B:$B,TRUE,'SCHOOL WORKSHEET'!$C:$C,$A126)</f>
        <v>0</v>
      </c>
      <c r="U126" s="213">
        <f t="shared" si="8"/>
        <v>0</v>
      </c>
      <c r="V126" s="214">
        <f t="shared" si="9"/>
        <v>0</v>
      </c>
    </row>
    <row r="127" spans="1:22" ht="22.5" customHeight="1" x14ac:dyDescent="0.2">
      <c r="A127" s="200">
        <v>124</v>
      </c>
      <c r="B127" s="201" t="s">
        <v>430</v>
      </c>
      <c r="C127" s="202">
        <f>COUNTIFS('SCHOOL WORKSHEET'!B:B,TRUE,'SCHOOL WORKSHEET'!C:C,A127)</f>
        <v>0</v>
      </c>
      <c r="D127" s="203">
        <f>SUMIFS('SCHOOL WORKSHEET'!$I:$I,'SCHOOL WORKSHEET'!$B:$B,TRUE,'SCHOOL WORKSHEET'!$C:$C,$A127)</f>
        <v>0</v>
      </c>
      <c r="E127" s="98">
        <f>IF(SUMIFS('SCHOOL WORKSHEET'!$F:$F,'SCHOOL WORKSHEET'!$B:$B,TRUE,'SCHOOL WORKSHEET'!$C:$C,$A127)=0,0,
IF(ROUND(SUMIFS('SCHOOL WORKSHEET'!$F:$F,'SCHOOL WORKSHEET'!$B:$B,TRUE,'SCHOOL WORKSHEET'!$C:$C,$A127)/SUMIFS('SCHOOL WORKSHEET'!$I:$I,'SCHOOL WORKSHEET'!$B:$B,TRUE,'SCHOOL WORKSHEET'!$C:$C,$A127),4)&gt;=0.4,
MIN(1,ROUND(SUMIFS('SCHOOL WORKSHEET'!$F:$F,'SCHOOL WORKSHEET'!$B:$B,TRUE,'SCHOOL WORKSHEET'!$C:$C,$A127)/SUMIFS('SCHOOL WORKSHEET'!$I:$I,'SCHOOL WORKSHEET'!$B:$B,TRUE,'SCHOOL WORKSHEET'!$C:$C,$A127)*'FEDERAL RATES (HIDDEN)'!$C$2,4)),
ROUND(SUMIFS('SCHOOL WORKSHEET'!$F:$F,'SCHOOL WORKSHEET'!$B:$B,TRUE,'SCHOOL WORKSHEET'!$C:$C,$A127)/SUMIFS('SCHOOL WORKSHEET'!$I:$I,'SCHOOL WORKSHEET'!$B:$B,TRUE,'SCHOOL WORKSHEET'!$C:$C,$A127),4)))</f>
        <v>0</v>
      </c>
      <c r="F127" s="204"/>
      <c r="G127" s="205">
        <f>IF(SUMIFS('SCHOOL WORKSHEET'!$H:$H,'SCHOOL WORKSHEET'!$B:$B,TRUE,'SCHOOL WORKSHEET'!$C:$C,$A127)=0,0,1-$E127)</f>
        <v>0</v>
      </c>
      <c r="H127" s="206">
        <f>IF($C127=0,0,SUMIFS('SCHOOL WORKSHEET'!$S:$S,'SCHOOL WORKSHEET'!$B:$B,TRUE,'SCHOOL WORKSHEET'!$C:$C,$A127)/SUMIFS('SCHOOL WORKSHEET'!$N:$N,'SCHOOL WORKSHEET'!$B:$B,TRUE,'SCHOOL WORKSHEET'!$C:$C,$A127))</f>
        <v>0</v>
      </c>
      <c r="I127" s="207">
        <f>IF($C127=0,0,SUMIFS('SCHOOL WORKSHEET'!$X:$X,'SCHOOL WORKSHEET'!$B:$B,TRUE,'SCHOOL WORKSHEET'!$C:$C,$A127)/SUMIFS('SCHOOL WORKSHEET'!$N:$N,'SCHOOL WORKSHEET'!$B:$B,TRUE,'SCHOOL WORKSHEET'!$C:$C,$A127))</f>
        <v>0</v>
      </c>
      <c r="J127" s="207">
        <f>IF($C127=0,0,SUMIFS('SCHOOL WORKSHEET'!$AC:$AC,'SCHOOL WORKSHEET'!$B:$B,TRUE,'SCHOOL WORKSHEET'!$C:$C,$A127)/SUMIFS('SCHOOL WORKSHEET'!$N:$N,'SCHOOL WORKSHEET'!$B:$B,TRUE,'SCHOOL WORKSHEET'!$C:$C,$A127))</f>
        <v>0</v>
      </c>
      <c r="K127" s="207">
        <f>IF($C127=0,0,SUMIFS('SCHOOL WORKSHEET'!$AH:$AH,'SCHOOL WORKSHEET'!$B:$B,TRUE,'SCHOOL WORKSHEET'!$C:$C,$A127)/SUMIFS('SCHOOL WORKSHEET'!$N:$N,'SCHOOL WORKSHEET'!$B:$B,TRUE,'SCHOOL WORKSHEET'!$C:$C,$A127))</f>
        <v>0</v>
      </c>
      <c r="L127" s="208">
        <f>IF($C127=0,0,SUMIFS('SCHOOL WORKSHEET'!$AJ:$AJ,'SCHOOL WORKSHEET'!$B:$B,TRUE,'SCHOOL WORKSHEET'!$C:$C,$A127)/SUMIFS('SCHOOL WORKSHEET'!$N:$N,'SCHOOL WORKSHEET'!$B:$B,TRUE,'SCHOOL WORKSHEET'!$C:$C,$A127))</f>
        <v>0</v>
      </c>
      <c r="M127" s="209">
        <f>SUMIFS('SCHOOL WORKSHEET'!$BO:$BO,'SCHOOL WORKSHEET'!$B:$B,TRUE,'SCHOOL WORKSHEET'!$C:$C,$A127)+SUMIFS('SCHOOL WORKSHEET'!$BS:$BS,'SCHOOL WORKSHEET'!$B:$B,TRUE,'SCHOOL WORKSHEET'!$C:$C,$A127)</f>
        <v>0</v>
      </c>
      <c r="N127" s="210">
        <f>SUMIFS('SCHOOL WORKSHEET'!$BP:$BP,'SCHOOL WORKSHEET'!$B:$B,TRUE,'SCHOOL WORKSHEET'!$C:$C,$A127)</f>
        <v>0</v>
      </c>
      <c r="O127" s="210">
        <f>SUMIFS('SCHOOL WORKSHEET'!$BQ:$BQ,'SCHOOL WORKSHEET'!$B:$B,TRUE,'SCHOOL WORKSHEET'!$C:$C,$A127)+SUMIFS('SCHOOL WORKSHEET'!$BT:$BT,'SCHOOL WORKSHEET'!$B:$B,TRUE,'SCHOOL WORKSHEET'!$C:$C,$A127)</f>
        <v>0</v>
      </c>
      <c r="P127" s="210">
        <f>SUMIFS('SCHOOL WORKSHEET'!$BR:$BR,'SCHOOL WORKSHEET'!$B:$B,TRUE,'SCHOOL WORKSHEET'!$C:$C,$A127)</f>
        <v>0</v>
      </c>
      <c r="Q127" s="210">
        <f>SUMIFS('SCHOOL WORKSHEET'!$BU:$BU,'SCHOOL WORKSHEET'!$B:$B,TRUE,'SCHOOL WORKSHEET'!$C:$C,$A127)+SUMIFS('SCHOOL WORKSHEET'!$BS:$BS,'SCHOOL WORKSHEET'!$B:$B,TRUE,'SCHOOL WORKSHEET'!$C:$C,$A127)</f>
        <v>0</v>
      </c>
      <c r="R127" s="167">
        <f t="shared" si="7"/>
        <v>0</v>
      </c>
      <c r="S127" s="211">
        <f>SUMIFS('SCHOOL WORKSHEET'!$BV:$BV,'SCHOOL WORKSHEET'!$B:$B,TRUE,'SCHOOL WORKSHEET'!$C:$C,$A127)</f>
        <v>0</v>
      </c>
      <c r="T127" s="212">
        <f>SUMIFS('SCHOOL WORKSHEET'!$BW:$BW,'SCHOOL WORKSHEET'!$B:$B,TRUE,'SCHOOL WORKSHEET'!$C:$C,$A127)</f>
        <v>0</v>
      </c>
      <c r="U127" s="213">
        <f t="shared" si="8"/>
        <v>0</v>
      </c>
      <c r="V127" s="214">
        <f t="shared" si="9"/>
        <v>0</v>
      </c>
    </row>
    <row r="128" spans="1:22" ht="22.5" customHeight="1" x14ac:dyDescent="0.2">
      <c r="A128" s="200">
        <v>125</v>
      </c>
      <c r="B128" s="201" t="s">
        <v>431</v>
      </c>
      <c r="C128" s="202">
        <f>COUNTIFS('SCHOOL WORKSHEET'!B:B,TRUE,'SCHOOL WORKSHEET'!C:C,A128)</f>
        <v>0</v>
      </c>
      <c r="D128" s="203">
        <f>SUMIFS('SCHOOL WORKSHEET'!$I:$I,'SCHOOL WORKSHEET'!$B:$B,TRUE,'SCHOOL WORKSHEET'!$C:$C,$A128)</f>
        <v>0</v>
      </c>
      <c r="E128" s="98">
        <f>IF(SUMIFS('SCHOOL WORKSHEET'!$F:$F,'SCHOOL WORKSHEET'!$B:$B,TRUE,'SCHOOL WORKSHEET'!$C:$C,$A128)=0,0,
IF(ROUND(SUMIFS('SCHOOL WORKSHEET'!$F:$F,'SCHOOL WORKSHEET'!$B:$B,TRUE,'SCHOOL WORKSHEET'!$C:$C,$A128)/SUMIFS('SCHOOL WORKSHEET'!$I:$I,'SCHOOL WORKSHEET'!$B:$B,TRUE,'SCHOOL WORKSHEET'!$C:$C,$A128),4)&gt;=0.4,
MIN(1,ROUND(SUMIFS('SCHOOL WORKSHEET'!$F:$F,'SCHOOL WORKSHEET'!$B:$B,TRUE,'SCHOOL WORKSHEET'!$C:$C,$A128)/SUMIFS('SCHOOL WORKSHEET'!$I:$I,'SCHOOL WORKSHEET'!$B:$B,TRUE,'SCHOOL WORKSHEET'!$C:$C,$A128)*'FEDERAL RATES (HIDDEN)'!$C$2,4)),
ROUND(SUMIFS('SCHOOL WORKSHEET'!$F:$F,'SCHOOL WORKSHEET'!$B:$B,TRUE,'SCHOOL WORKSHEET'!$C:$C,$A128)/SUMIFS('SCHOOL WORKSHEET'!$I:$I,'SCHOOL WORKSHEET'!$B:$B,TRUE,'SCHOOL WORKSHEET'!$C:$C,$A128),4)))</f>
        <v>0</v>
      </c>
      <c r="F128" s="204"/>
      <c r="G128" s="205">
        <f>IF(SUMIFS('SCHOOL WORKSHEET'!$H:$H,'SCHOOL WORKSHEET'!$B:$B,TRUE,'SCHOOL WORKSHEET'!$C:$C,$A128)=0,0,1-$E128)</f>
        <v>0</v>
      </c>
      <c r="H128" s="206">
        <f>IF($C128=0,0,SUMIFS('SCHOOL WORKSHEET'!$S:$S,'SCHOOL WORKSHEET'!$B:$B,TRUE,'SCHOOL WORKSHEET'!$C:$C,$A128)/SUMIFS('SCHOOL WORKSHEET'!$N:$N,'SCHOOL WORKSHEET'!$B:$B,TRUE,'SCHOOL WORKSHEET'!$C:$C,$A128))</f>
        <v>0</v>
      </c>
      <c r="I128" s="207">
        <f>IF($C128=0,0,SUMIFS('SCHOOL WORKSHEET'!$X:$X,'SCHOOL WORKSHEET'!$B:$B,TRUE,'SCHOOL WORKSHEET'!$C:$C,$A128)/SUMIFS('SCHOOL WORKSHEET'!$N:$N,'SCHOOL WORKSHEET'!$B:$B,TRUE,'SCHOOL WORKSHEET'!$C:$C,$A128))</f>
        <v>0</v>
      </c>
      <c r="J128" s="207">
        <f>IF($C128=0,0,SUMIFS('SCHOOL WORKSHEET'!$AC:$AC,'SCHOOL WORKSHEET'!$B:$B,TRUE,'SCHOOL WORKSHEET'!$C:$C,$A128)/SUMIFS('SCHOOL WORKSHEET'!$N:$N,'SCHOOL WORKSHEET'!$B:$B,TRUE,'SCHOOL WORKSHEET'!$C:$C,$A128))</f>
        <v>0</v>
      </c>
      <c r="K128" s="207">
        <f>IF($C128=0,0,SUMIFS('SCHOOL WORKSHEET'!$AH:$AH,'SCHOOL WORKSHEET'!$B:$B,TRUE,'SCHOOL WORKSHEET'!$C:$C,$A128)/SUMIFS('SCHOOL WORKSHEET'!$N:$N,'SCHOOL WORKSHEET'!$B:$B,TRUE,'SCHOOL WORKSHEET'!$C:$C,$A128))</f>
        <v>0</v>
      </c>
      <c r="L128" s="208">
        <f>IF($C128=0,0,SUMIFS('SCHOOL WORKSHEET'!$AJ:$AJ,'SCHOOL WORKSHEET'!$B:$B,TRUE,'SCHOOL WORKSHEET'!$C:$C,$A128)/SUMIFS('SCHOOL WORKSHEET'!$N:$N,'SCHOOL WORKSHEET'!$B:$B,TRUE,'SCHOOL WORKSHEET'!$C:$C,$A128))</f>
        <v>0</v>
      </c>
      <c r="M128" s="209">
        <f>SUMIFS('SCHOOL WORKSHEET'!$BO:$BO,'SCHOOL WORKSHEET'!$B:$B,TRUE,'SCHOOL WORKSHEET'!$C:$C,$A128)+SUMIFS('SCHOOL WORKSHEET'!$BS:$BS,'SCHOOL WORKSHEET'!$B:$B,TRUE,'SCHOOL WORKSHEET'!$C:$C,$A128)</f>
        <v>0</v>
      </c>
      <c r="N128" s="210">
        <f>SUMIFS('SCHOOL WORKSHEET'!$BP:$BP,'SCHOOL WORKSHEET'!$B:$B,TRUE,'SCHOOL WORKSHEET'!$C:$C,$A128)</f>
        <v>0</v>
      </c>
      <c r="O128" s="210">
        <f>SUMIFS('SCHOOL WORKSHEET'!$BQ:$BQ,'SCHOOL WORKSHEET'!$B:$B,TRUE,'SCHOOL WORKSHEET'!$C:$C,$A128)+SUMIFS('SCHOOL WORKSHEET'!$BT:$BT,'SCHOOL WORKSHEET'!$B:$B,TRUE,'SCHOOL WORKSHEET'!$C:$C,$A128)</f>
        <v>0</v>
      </c>
      <c r="P128" s="210">
        <f>SUMIFS('SCHOOL WORKSHEET'!$BR:$BR,'SCHOOL WORKSHEET'!$B:$B,TRUE,'SCHOOL WORKSHEET'!$C:$C,$A128)</f>
        <v>0</v>
      </c>
      <c r="Q128" s="210">
        <f>SUMIFS('SCHOOL WORKSHEET'!$BU:$BU,'SCHOOL WORKSHEET'!$B:$B,TRUE,'SCHOOL WORKSHEET'!$C:$C,$A128)+SUMIFS('SCHOOL WORKSHEET'!$BS:$BS,'SCHOOL WORKSHEET'!$B:$B,TRUE,'SCHOOL WORKSHEET'!$C:$C,$A128)</f>
        <v>0</v>
      </c>
      <c r="R128" s="167">
        <f t="shared" si="7"/>
        <v>0</v>
      </c>
      <c r="S128" s="211">
        <f>SUMIFS('SCHOOL WORKSHEET'!$BV:$BV,'SCHOOL WORKSHEET'!$B:$B,TRUE,'SCHOOL WORKSHEET'!$C:$C,$A128)</f>
        <v>0</v>
      </c>
      <c r="T128" s="212">
        <f>SUMIFS('SCHOOL WORKSHEET'!$BW:$BW,'SCHOOL WORKSHEET'!$B:$B,TRUE,'SCHOOL WORKSHEET'!$C:$C,$A128)</f>
        <v>0</v>
      </c>
      <c r="U128" s="213">
        <f t="shared" si="8"/>
        <v>0</v>
      </c>
      <c r="V128" s="214">
        <f t="shared" si="9"/>
        <v>0</v>
      </c>
    </row>
    <row r="129" spans="1:22" ht="22.5" customHeight="1" x14ac:dyDescent="0.2">
      <c r="A129" s="200">
        <v>126</v>
      </c>
      <c r="B129" s="201" t="s">
        <v>432</v>
      </c>
      <c r="C129" s="202">
        <f>COUNTIFS('SCHOOL WORKSHEET'!B:B,TRUE,'SCHOOL WORKSHEET'!C:C,A129)</f>
        <v>0</v>
      </c>
      <c r="D129" s="203">
        <f>SUMIFS('SCHOOL WORKSHEET'!$I:$I,'SCHOOL WORKSHEET'!$B:$B,TRUE,'SCHOOL WORKSHEET'!$C:$C,$A129)</f>
        <v>0</v>
      </c>
      <c r="E129" s="98">
        <f>IF(SUMIFS('SCHOOL WORKSHEET'!$F:$F,'SCHOOL WORKSHEET'!$B:$B,TRUE,'SCHOOL WORKSHEET'!$C:$C,$A129)=0,0,
IF(ROUND(SUMIFS('SCHOOL WORKSHEET'!$F:$F,'SCHOOL WORKSHEET'!$B:$B,TRUE,'SCHOOL WORKSHEET'!$C:$C,$A129)/SUMIFS('SCHOOL WORKSHEET'!$I:$I,'SCHOOL WORKSHEET'!$B:$B,TRUE,'SCHOOL WORKSHEET'!$C:$C,$A129),4)&gt;=0.4,
MIN(1,ROUND(SUMIFS('SCHOOL WORKSHEET'!$F:$F,'SCHOOL WORKSHEET'!$B:$B,TRUE,'SCHOOL WORKSHEET'!$C:$C,$A129)/SUMIFS('SCHOOL WORKSHEET'!$I:$I,'SCHOOL WORKSHEET'!$B:$B,TRUE,'SCHOOL WORKSHEET'!$C:$C,$A129)*'FEDERAL RATES (HIDDEN)'!$C$2,4)),
ROUND(SUMIFS('SCHOOL WORKSHEET'!$F:$F,'SCHOOL WORKSHEET'!$B:$B,TRUE,'SCHOOL WORKSHEET'!$C:$C,$A129)/SUMIFS('SCHOOL WORKSHEET'!$I:$I,'SCHOOL WORKSHEET'!$B:$B,TRUE,'SCHOOL WORKSHEET'!$C:$C,$A129),4)))</f>
        <v>0</v>
      </c>
      <c r="F129" s="204"/>
      <c r="G129" s="205">
        <f>IF(SUMIFS('SCHOOL WORKSHEET'!$H:$H,'SCHOOL WORKSHEET'!$B:$B,TRUE,'SCHOOL WORKSHEET'!$C:$C,$A129)=0,0,1-$E129)</f>
        <v>0</v>
      </c>
      <c r="H129" s="206">
        <f>IF($C129=0,0,SUMIFS('SCHOOL WORKSHEET'!$S:$S,'SCHOOL WORKSHEET'!$B:$B,TRUE,'SCHOOL WORKSHEET'!$C:$C,$A129)/SUMIFS('SCHOOL WORKSHEET'!$N:$N,'SCHOOL WORKSHEET'!$B:$B,TRUE,'SCHOOL WORKSHEET'!$C:$C,$A129))</f>
        <v>0</v>
      </c>
      <c r="I129" s="207">
        <f>IF($C129=0,0,SUMIFS('SCHOOL WORKSHEET'!$X:$X,'SCHOOL WORKSHEET'!$B:$B,TRUE,'SCHOOL WORKSHEET'!$C:$C,$A129)/SUMIFS('SCHOOL WORKSHEET'!$N:$N,'SCHOOL WORKSHEET'!$B:$B,TRUE,'SCHOOL WORKSHEET'!$C:$C,$A129))</f>
        <v>0</v>
      </c>
      <c r="J129" s="207">
        <f>IF($C129=0,0,SUMIFS('SCHOOL WORKSHEET'!$AC:$AC,'SCHOOL WORKSHEET'!$B:$B,TRUE,'SCHOOL WORKSHEET'!$C:$C,$A129)/SUMIFS('SCHOOL WORKSHEET'!$N:$N,'SCHOOL WORKSHEET'!$B:$B,TRUE,'SCHOOL WORKSHEET'!$C:$C,$A129))</f>
        <v>0</v>
      </c>
      <c r="K129" s="207">
        <f>IF($C129=0,0,SUMIFS('SCHOOL WORKSHEET'!$AH:$AH,'SCHOOL WORKSHEET'!$B:$B,TRUE,'SCHOOL WORKSHEET'!$C:$C,$A129)/SUMIFS('SCHOOL WORKSHEET'!$N:$N,'SCHOOL WORKSHEET'!$B:$B,TRUE,'SCHOOL WORKSHEET'!$C:$C,$A129))</f>
        <v>0</v>
      </c>
      <c r="L129" s="208">
        <f>IF($C129=0,0,SUMIFS('SCHOOL WORKSHEET'!$AJ:$AJ,'SCHOOL WORKSHEET'!$B:$B,TRUE,'SCHOOL WORKSHEET'!$C:$C,$A129)/SUMIFS('SCHOOL WORKSHEET'!$N:$N,'SCHOOL WORKSHEET'!$B:$B,TRUE,'SCHOOL WORKSHEET'!$C:$C,$A129))</f>
        <v>0</v>
      </c>
      <c r="M129" s="209">
        <f>SUMIFS('SCHOOL WORKSHEET'!$BO:$BO,'SCHOOL WORKSHEET'!$B:$B,TRUE,'SCHOOL WORKSHEET'!$C:$C,$A129)+SUMIFS('SCHOOL WORKSHEET'!$BS:$BS,'SCHOOL WORKSHEET'!$B:$B,TRUE,'SCHOOL WORKSHEET'!$C:$C,$A129)</f>
        <v>0</v>
      </c>
      <c r="N129" s="210">
        <f>SUMIFS('SCHOOL WORKSHEET'!$BP:$BP,'SCHOOL WORKSHEET'!$B:$B,TRUE,'SCHOOL WORKSHEET'!$C:$C,$A129)</f>
        <v>0</v>
      </c>
      <c r="O129" s="210">
        <f>SUMIFS('SCHOOL WORKSHEET'!$BQ:$BQ,'SCHOOL WORKSHEET'!$B:$B,TRUE,'SCHOOL WORKSHEET'!$C:$C,$A129)+SUMIFS('SCHOOL WORKSHEET'!$BT:$BT,'SCHOOL WORKSHEET'!$B:$B,TRUE,'SCHOOL WORKSHEET'!$C:$C,$A129)</f>
        <v>0</v>
      </c>
      <c r="P129" s="210">
        <f>SUMIFS('SCHOOL WORKSHEET'!$BR:$BR,'SCHOOL WORKSHEET'!$B:$B,TRUE,'SCHOOL WORKSHEET'!$C:$C,$A129)</f>
        <v>0</v>
      </c>
      <c r="Q129" s="210">
        <f>SUMIFS('SCHOOL WORKSHEET'!$BU:$BU,'SCHOOL WORKSHEET'!$B:$B,TRUE,'SCHOOL WORKSHEET'!$C:$C,$A129)+SUMIFS('SCHOOL WORKSHEET'!$BS:$BS,'SCHOOL WORKSHEET'!$B:$B,TRUE,'SCHOOL WORKSHEET'!$C:$C,$A129)</f>
        <v>0</v>
      </c>
      <c r="R129" s="167">
        <f t="shared" si="7"/>
        <v>0</v>
      </c>
      <c r="S129" s="211">
        <f>SUMIFS('SCHOOL WORKSHEET'!$BV:$BV,'SCHOOL WORKSHEET'!$B:$B,TRUE,'SCHOOL WORKSHEET'!$C:$C,$A129)</f>
        <v>0</v>
      </c>
      <c r="T129" s="212">
        <f>SUMIFS('SCHOOL WORKSHEET'!$BW:$BW,'SCHOOL WORKSHEET'!$B:$B,TRUE,'SCHOOL WORKSHEET'!$C:$C,$A129)</f>
        <v>0</v>
      </c>
      <c r="U129" s="213">
        <f t="shared" si="8"/>
        <v>0</v>
      </c>
      <c r="V129" s="214">
        <f t="shared" si="9"/>
        <v>0</v>
      </c>
    </row>
    <row r="130" spans="1:22" ht="22.5" customHeight="1" x14ac:dyDescent="0.2">
      <c r="A130" s="200">
        <v>127</v>
      </c>
      <c r="B130" s="201" t="s">
        <v>433</v>
      </c>
      <c r="C130" s="202">
        <f>COUNTIFS('SCHOOL WORKSHEET'!B:B,TRUE,'SCHOOL WORKSHEET'!C:C,A130)</f>
        <v>0</v>
      </c>
      <c r="D130" s="203">
        <f>SUMIFS('SCHOOL WORKSHEET'!$I:$I,'SCHOOL WORKSHEET'!$B:$B,TRUE,'SCHOOL WORKSHEET'!$C:$C,$A130)</f>
        <v>0</v>
      </c>
      <c r="E130" s="98">
        <f>IF(SUMIFS('SCHOOL WORKSHEET'!$F:$F,'SCHOOL WORKSHEET'!$B:$B,TRUE,'SCHOOL WORKSHEET'!$C:$C,$A130)=0,0,
IF(ROUND(SUMIFS('SCHOOL WORKSHEET'!$F:$F,'SCHOOL WORKSHEET'!$B:$B,TRUE,'SCHOOL WORKSHEET'!$C:$C,$A130)/SUMIFS('SCHOOL WORKSHEET'!$I:$I,'SCHOOL WORKSHEET'!$B:$B,TRUE,'SCHOOL WORKSHEET'!$C:$C,$A130),4)&gt;=0.4,
MIN(1,ROUND(SUMIFS('SCHOOL WORKSHEET'!$F:$F,'SCHOOL WORKSHEET'!$B:$B,TRUE,'SCHOOL WORKSHEET'!$C:$C,$A130)/SUMIFS('SCHOOL WORKSHEET'!$I:$I,'SCHOOL WORKSHEET'!$B:$B,TRUE,'SCHOOL WORKSHEET'!$C:$C,$A130)*'FEDERAL RATES (HIDDEN)'!$C$2,4)),
ROUND(SUMIFS('SCHOOL WORKSHEET'!$F:$F,'SCHOOL WORKSHEET'!$B:$B,TRUE,'SCHOOL WORKSHEET'!$C:$C,$A130)/SUMIFS('SCHOOL WORKSHEET'!$I:$I,'SCHOOL WORKSHEET'!$B:$B,TRUE,'SCHOOL WORKSHEET'!$C:$C,$A130),4)))</f>
        <v>0</v>
      </c>
      <c r="F130" s="204"/>
      <c r="G130" s="205">
        <f>IF(SUMIFS('SCHOOL WORKSHEET'!$H:$H,'SCHOOL WORKSHEET'!$B:$B,TRUE,'SCHOOL WORKSHEET'!$C:$C,$A130)=0,0,1-$E130)</f>
        <v>0</v>
      </c>
      <c r="H130" s="206">
        <f>IF($C130=0,0,SUMIFS('SCHOOL WORKSHEET'!$S:$S,'SCHOOL WORKSHEET'!$B:$B,TRUE,'SCHOOL WORKSHEET'!$C:$C,$A130)/SUMIFS('SCHOOL WORKSHEET'!$N:$N,'SCHOOL WORKSHEET'!$B:$B,TRUE,'SCHOOL WORKSHEET'!$C:$C,$A130))</f>
        <v>0</v>
      </c>
      <c r="I130" s="207">
        <f>IF($C130=0,0,SUMIFS('SCHOOL WORKSHEET'!$X:$X,'SCHOOL WORKSHEET'!$B:$B,TRUE,'SCHOOL WORKSHEET'!$C:$C,$A130)/SUMIFS('SCHOOL WORKSHEET'!$N:$N,'SCHOOL WORKSHEET'!$B:$B,TRUE,'SCHOOL WORKSHEET'!$C:$C,$A130))</f>
        <v>0</v>
      </c>
      <c r="J130" s="207">
        <f>IF($C130=0,0,SUMIFS('SCHOOL WORKSHEET'!$AC:$AC,'SCHOOL WORKSHEET'!$B:$B,TRUE,'SCHOOL WORKSHEET'!$C:$C,$A130)/SUMIFS('SCHOOL WORKSHEET'!$N:$N,'SCHOOL WORKSHEET'!$B:$B,TRUE,'SCHOOL WORKSHEET'!$C:$C,$A130))</f>
        <v>0</v>
      </c>
      <c r="K130" s="207">
        <f>IF($C130=0,0,SUMIFS('SCHOOL WORKSHEET'!$AH:$AH,'SCHOOL WORKSHEET'!$B:$B,TRUE,'SCHOOL WORKSHEET'!$C:$C,$A130)/SUMIFS('SCHOOL WORKSHEET'!$N:$N,'SCHOOL WORKSHEET'!$B:$B,TRUE,'SCHOOL WORKSHEET'!$C:$C,$A130))</f>
        <v>0</v>
      </c>
      <c r="L130" s="208">
        <f>IF($C130=0,0,SUMIFS('SCHOOL WORKSHEET'!$AJ:$AJ,'SCHOOL WORKSHEET'!$B:$B,TRUE,'SCHOOL WORKSHEET'!$C:$C,$A130)/SUMIFS('SCHOOL WORKSHEET'!$N:$N,'SCHOOL WORKSHEET'!$B:$B,TRUE,'SCHOOL WORKSHEET'!$C:$C,$A130))</f>
        <v>0</v>
      </c>
      <c r="M130" s="209">
        <f>SUMIFS('SCHOOL WORKSHEET'!$BO:$BO,'SCHOOL WORKSHEET'!$B:$B,TRUE,'SCHOOL WORKSHEET'!$C:$C,$A130)+SUMIFS('SCHOOL WORKSHEET'!$BS:$BS,'SCHOOL WORKSHEET'!$B:$B,TRUE,'SCHOOL WORKSHEET'!$C:$C,$A130)</f>
        <v>0</v>
      </c>
      <c r="N130" s="210">
        <f>SUMIFS('SCHOOL WORKSHEET'!$BP:$BP,'SCHOOL WORKSHEET'!$B:$B,TRUE,'SCHOOL WORKSHEET'!$C:$C,$A130)</f>
        <v>0</v>
      </c>
      <c r="O130" s="210">
        <f>SUMIFS('SCHOOL WORKSHEET'!$BQ:$BQ,'SCHOOL WORKSHEET'!$B:$B,TRUE,'SCHOOL WORKSHEET'!$C:$C,$A130)+SUMIFS('SCHOOL WORKSHEET'!$BT:$BT,'SCHOOL WORKSHEET'!$B:$B,TRUE,'SCHOOL WORKSHEET'!$C:$C,$A130)</f>
        <v>0</v>
      </c>
      <c r="P130" s="210">
        <f>SUMIFS('SCHOOL WORKSHEET'!$BR:$BR,'SCHOOL WORKSHEET'!$B:$B,TRUE,'SCHOOL WORKSHEET'!$C:$C,$A130)</f>
        <v>0</v>
      </c>
      <c r="Q130" s="210">
        <f>SUMIFS('SCHOOL WORKSHEET'!$BU:$BU,'SCHOOL WORKSHEET'!$B:$B,TRUE,'SCHOOL WORKSHEET'!$C:$C,$A130)+SUMIFS('SCHOOL WORKSHEET'!$BS:$BS,'SCHOOL WORKSHEET'!$B:$B,TRUE,'SCHOOL WORKSHEET'!$C:$C,$A130)</f>
        <v>0</v>
      </c>
      <c r="R130" s="167">
        <f t="shared" si="7"/>
        <v>0</v>
      </c>
      <c r="S130" s="211">
        <f>SUMIFS('SCHOOL WORKSHEET'!$BV:$BV,'SCHOOL WORKSHEET'!$B:$B,TRUE,'SCHOOL WORKSHEET'!$C:$C,$A130)</f>
        <v>0</v>
      </c>
      <c r="T130" s="212">
        <f>SUMIFS('SCHOOL WORKSHEET'!$BW:$BW,'SCHOOL WORKSHEET'!$B:$B,TRUE,'SCHOOL WORKSHEET'!$C:$C,$A130)</f>
        <v>0</v>
      </c>
      <c r="U130" s="213">
        <f t="shared" si="8"/>
        <v>0</v>
      </c>
      <c r="V130" s="214">
        <f t="shared" si="9"/>
        <v>0</v>
      </c>
    </row>
    <row r="131" spans="1:22" ht="22.5" customHeight="1" x14ac:dyDescent="0.2">
      <c r="A131" s="200">
        <v>128</v>
      </c>
      <c r="B131" s="201" t="s">
        <v>434</v>
      </c>
      <c r="C131" s="202">
        <f>COUNTIFS('SCHOOL WORKSHEET'!B:B,TRUE,'SCHOOL WORKSHEET'!C:C,A131)</f>
        <v>0</v>
      </c>
      <c r="D131" s="203">
        <f>SUMIFS('SCHOOL WORKSHEET'!$I:$I,'SCHOOL WORKSHEET'!$B:$B,TRUE,'SCHOOL WORKSHEET'!$C:$C,$A131)</f>
        <v>0</v>
      </c>
      <c r="E131" s="98">
        <f>IF(SUMIFS('SCHOOL WORKSHEET'!$F:$F,'SCHOOL WORKSHEET'!$B:$B,TRUE,'SCHOOL WORKSHEET'!$C:$C,$A131)=0,0,
IF(ROUND(SUMIFS('SCHOOL WORKSHEET'!$F:$F,'SCHOOL WORKSHEET'!$B:$B,TRUE,'SCHOOL WORKSHEET'!$C:$C,$A131)/SUMIFS('SCHOOL WORKSHEET'!$I:$I,'SCHOOL WORKSHEET'!$B:$B,TRUE,'SCHOOL WORKSHEET'!$C:$C,$A131),4)&gt;=0.4,
MIN(1,ROUND(SUMIFS('SCHOOL WORKSHEET'!$F:$F,'SCHOOL WORKSHEET'!$B:$B,TRUE,'SCHOOL WORKSHEET'!$C:$C,$A131)/SUMIFS('SCHOOL WORKSHEET'!$I:$I,'SCHOOL WORKSHEET'!$B:$B,TRUE,'SCHOOL WORKSHEET'!$C:$C,$A131)*'FEDERAL RATES (HIDDEN)'!$C$2,4)),
ROUND(SUMIFS('SCHOOL WORKSHEET'!$F:$F,'SCHOOL WORKSHEET'!$B:$B,TRUE,'SCHOOL WORKSHEET'!$C:$C,$A131)/SUMIFS('SCHOOL WORKSHEET'!$I:$I,'SCHOOL WORKSHEET'!$B:$B,TRUE,'SCHOOL WORKSHEET'!$C:$C,$A131),4)))</f>
        <v>0</v>
      </c>
      <c r="F131" s="204"/>
      <c r="G131" s="205">
        <f>IF(SUMIFS('SCHOOL WORKSHEET'!$H:$H,'SCHOOL WORKSHEET'!$B:$B,TRUE,'SCHOOL WORKSHEET'!$C:$C,$A131)=0,0,1-$E131)</f>
        <v>0</v>
      </c>
      <c r="H131" s="206">
        <f>IF($C131=0,0,SUMIFS('SCHOOL WORKSHEET'!$S:$S,'SCHOOL WORKSHEET'!$B:$B,TRUE,'SCHOOL WORKSHEET'!$C:$C,$A131)/SUMIFS('SCHOOL WORKSHEET'!$N:$N,'SCHOOL WORKSHEET'!$B:$B,TRUE,'SCHOOL WORKSHEET'!$C:$C,$A131))</f>
        <v>0</v>
      </c>
      <c r="I131" s="207">
        <f>IF($C131=0,0,SUMIFS('SCHOOL WORKSHEET'!$X:$X,'SCHOOL WORKSHEET'!$B:$B,TRUE,'SCHOOL WORKSHEET'!$C:$C,$A131)/SUMIFS('SCHOOL WORKSHEET'!$N:$N,'SCHOOL WORKSHEET'!$B:$B,TRUE,'SCHOOL WORKSHEET'!$C:$C,$A131))</f>
        <v>0</v>
      </c>
      <c r="J131" s="207">
        <f>IF($C131=0,0,SUMIFS('SCHOOL WORKSHEET'!$AC:$AC,'SCHOOL WORKSHEET'!$B:$B,TRUE,'SCHOOL WORKSHEET'!$C:$C,$A131)/SUMIFS('SCHOOL WORKSHEET'!$N:$N,'SCHOOL WORKSHEET'!$B:$B,TRUE,'SCHOOL WORKSHEET'!$C:$C,$A131))</f>
        <v>0</v>
      </c>
      <c r="K131" s="207">
        <f>IF($C131=0,0,SUMIFS('SCHOOL WORKSHEET'!$AH:$AH,'SCHOOL WORKSHEET'!$B:$B,TRUE,'SCHOOL WORKSHEET'!$C:$C,$A131)/SUMIFS('SCHOOL WORKSHEET'!$N:$N,'SCHOOL WORKSHEET'!$B:$B,TRUE,'SCHOOL WORKSHEET'!$C:$C,$A131))</f>
        <v>0</v>
      </c>
      <c r="L131" s="208">
        <f>IF($C131=0,0,SUMIFS('SCHOOL WORKSHEET'!$AJ:$AJ,'SCHOOL WORKSHEET'!$B:$B,TRUE,'SCHOOL WORKSHEET'!$C:$C,$A131)/SUMIFS('SCHOOL WORKSHEET'!$N:$N,'SCHOOL WORKSHEET'!$B:$B,TRUE,'SCHOOL WORKSHEET'!$C:$C,$A131))</f>
        <v>0</v>
      </c>
      <c r="M131" s="209">
        <f>SUMIFS('SCHOOL WORKSHEET'!$BO:$BO,'SCHOOL WORKSHEET'!$B:$B,TRUE,'SCHOOL WORKSHEET'!$C:$C,$A131)+SUMIFS('SCHOOL WORKSHEET'!$BS:$BS,'SCHOOL WORKSHEET'!$B:$B,TRUE,'SCHOOL WORKSHEET'!$C:$C,$A131)</f>
        <v>0</v>
      </c>
      <c r="N131" s="210">
        <f>SUMIFS('SCHOOL WORKSHEET'!$BP:$BP,'SCHOOL WORKSHEET'!$B:$B,TRUE,'SCHOOL WORKSHEET'!$C:$C,$A131)</f>
        <v>0</v>
      </c>
      <c r="O131" s="210">
        <f>SUMIFS('SCHOOL WORKSHEET'!$BQ:$BQ,'SCHOOL WORKSHEET'!$B:$B,TRUE,'SCHOOL WORKSHEET'!$C:$C,$A131)+SUMIFS('SCHOOL WORKSHEET'!$BT:$BT,'SCHOOL WORKSHEET'!$B:$B,TRUE,'SCHOOL WORKSHEET'!$C:$C,$A131)</f>
        <v>0</v>
      </c>
      <c r="P131" s="210">
        <f>SUMIFS('SCHOOL WORKSHEET'!$BR:$BR,'SCHOOL WORKSHEET'!$B:$B,TRUE,'SCHOOL WORKSHEET'!$C:$C,$A131)</f>
        <v>0</v>
      </c>
      <c r="Q131" s="210">
        <f>SUMIFS('SCHOOL WORKSHEET'!$BU:$BU,'SCHOOL WORKSHEET'!$B:$B,TRUE,'SCHOOL WORKSHEET'!$C:$C,$A131)+SUMIFS('SCHOOL WORKSHEET'!$BS:$BS,'SCHOOL WORKSHEET'!$B:$B,TRUE,'SCHOOL WORKSHEET'!$C:$C,$A131)</f>
        <v>0</v>
      </c>
      <c r="R131" s="167">
        <f t="shared" si="7"/>
        <v>0</v>
      </c>
      <c r="S131" s="211">
        <f>SUMIFS('SCHOOL WORKSHEET'!$BV:$BV,'SCHOOL WORKSHEET'!$B:$B,TRUE,'SCHOOL WORKSHEET'!$C:$C,$A131)</f>
        <v>0</v>
      </c>
      <c r="T131" s="212">
        <f>SUMIFS('SCHOOL WORKSHEET'!$BW:$BW,'SCHOOL WORKSHEET'!$B:$B,TRUE,'SCHOOL WORKSHEET'!$C:$C,$A131)</f>
        <v>0</v>
      </c>
      <c r="U131" s="213">
        <f t="shared" si="8"/>
        <v>0</v>
      </c>
      <c r="V131" s="214">
        <f t="shared" si="9"/>
        <v>0</v>
      </c>
    </row>
    <row r="132" spans="1:22" ht="22.5" customHeight="1" x14ac:dyDescent="0.2">
      <c r="A132" s="200">
        <v>129</v>
      </c>
      <c r="B132" s="201" t="s">
        <v>435</v>
      </c>
      <c r="C132" s="202">
        <f>COUNTIFS('SCHOOL WORKSHEET'!B:B,TRUE,'SCHOOL WORKSHEET'!C:C,A132)</f>
        <v>0</v>
      </c>
      <c r="D132" s="203">
        <f>SUMIFS('SCHOOL WORKSHEET'!$I:$I,'SCHOOL WORKSHEET'!$B:$B,TRUE,'SCHOOL WORKSHEET'!$C:$C,$A132)</f>
        <v>0</v>
      </c>
      <c r="E132" s="98">
        <f>IF(SUMIFS('SCHOOL WORKSHEET'!$F:$F,'SCHOOL WORKSHEET'!$B:$B,TRUE,'SCHOOL WORKSHEET'!$C:$C,$A132)=0,0,
IF(ROUND(SUMIFS('SCHOOL WORKSHEET'!$F:$F,'SCHOOL WORKSHEET'!$B:$B,TRUE,'SCHOOL WORKSHEET'!$C:$C,$A132)/SUMIFS('SCHOOL WORKSHEET'!$I:$I,'SCHOOL WORKSHEET'!$B:$B,TRUE,'SCHOOL WORKSHEET'!$C:$C,$A132),4)&gt;=0.4,
MIN(1,ROUND(SUMIFS('SCHOOL WORKSHEET'!$F:$F,'SCHOOL WORKSHEET'!$B:$B,TRUE,'SCHOOL WORKSHEET'!$C:$C,$A132)/SUMIFS('SCHOOL WORKSHEET'!$I:$I,'SCHOOL WORKSHEET'!$B:$B,TRUE,'SCHOOL WORKSHEET'!$C:$C,$A132)*'FEDERAL RATES (HIDDEN)'!$C$2,4)),
ROUND(SUMIFS('SCHOOL WORKSHEET'!$F:$F,'SCHOOL WORKSHEET'!$B:$B,TRUE,'SCHOOL WORKSHEET'!$C:$C,$A132)/SUMIFS('SCHOOL WORKSHEET'!$I:$I,'SCHOOL WORKSHEET'!$B:$B,TRUE,'SCHOOL WORKSHEET'!$C:$C,$A132),4)))</f>
        <v>0</v>
      </c>
      <c r="F132" s="204"/>
      <c r="G132" s="205">
        <f>IF(SUMIFS('SCHOOL WORKSHEET'!$H:$H,'SCHOOL WORKSHEET'!$B:$B,TRUE,'SCHOOL WORKSHEET'!$C:$C,$A132)=0,0,1-$E132)</f>
        <v>0</v>
      </c>
      <c r="H132" s="206">
        <f>IF($C132=0,0,SUMIFS('SCHOOL WORKSHEET'!$S:$S,'SCHOOL WORKSHEET'!$B:$B,TRUE,'SCHOOL WORKSHEET'!$C:$C,$A132)/SUMIFS('SCHOOL WORKSHEET'!$N:$N,'SCHOOL WORKSHEET'!$B:$B,TRUE,'SCHOOL WORKSHEET'!$C:$C,$A132))</f>
        <v>0</v>
      </c>
      <c r="I132" s="207">
        <f>IF($C132=0,0,SUMIFS('SCHOOL WORKSHEET'!$X:$X,'SCHOOL WORKSHEET'!$B:$B,TRUE,'SCHOOL WORKSHEET'!$C:$C,$A132)/SUMIFS('SCHOOL WORKSHEET'!$N:$N,'SCHOOL WORKSHEET'!$B:$B,TRUE,'SCHOOL WORKSHEET'!$C:$C,$A132))</f>
        <v>0</v>
      </c>
      <c r="J132" s="207">
        <f>IF($C132=0,0,SUMIFS('SCHOOL WORKSHEET'!$AC:$AC,'SCHOOL WORKSHEET'!$B:$B,TRUE,'SCHOOL WORKSHEET'!$C:$C,$A132)/SUMIFS('SCHOOL WORKSHEET'!$N:$N,'SCHOOL WORKSHEET'!$B:$B,TRUE,'SCHOOL WORKSHEET'!$C:$C,$A132))</f>
        <v>0</v>
      </c>
      <c r="K132" s="207">
        <f>IF($C132=0,0,SUMIFS('SCHOOL WORKSHEET'!$AH:$AH,'SCHOOL WORKSHEET'!$B:$B,TRUE,'SCHOOL WORKSHEET'!$C:$C,$A132)/SUMIFS('SCHOOL WORKSHEET'!$N:$N,'SCHOOL WORKSHEET'!$B:$B,TRUE,'SCHOOL WORKSHEET'!$C:$C,$A132))</f>
        <v>0</v>
      </c>
      <c r="L132" s="208">
        <f>IF($C132=0,0,SUMIFS('SCHOOL WORKSHEET'!$AJ:$AJ,'SCHOOL WORKSHEET'!$B:$B,TRUE,'SCHOOL WORKSHEET'!$C:$C,$A132)/SUMIFS('SCHOOL WORKSHEET'!$N:$N,'SCHOOL WORKSHEET'!$B:$B,TRUE,'SCHOOL WORKSHEET'!$C:$C,$A132))</f>
        <v>0</v>
      </c>
      <c r="M132" s="209">
        <f>SUMIFS('SCHOOL WORKSHEET'!$BO:$BO,'SCHOOL WORKSHEET'!$B:$B,TRUE,'SCHOOL WORKSHEET'!$C:$C,$A132)+SUMIFS('SCHOOL WORKSHEET'!$BS:$BS,'SCHOOL WORKSHEET'!$B:$B,TRUE,'SCHOOL WORKSHEET'!$C:$C,$A132)</f>
        <v>0</v>
      </c>
      <c r="N132" s="210">
        <f>SUMIFS('SCHOOL WORKSHEET'!$BP:$BP,'SCHOOL WORKSHEET'!$B:$B,TRUE,'SCHOOL WORKSHEET'!$C:$C,$A132)</f>
        <v>0</v>
      </c>
      <c r="O132" s="210">
        <f>SUMIFS('SCHOOL WORKSHEET'!$BQ:$BQ,'SCHOOL WORKSHEET'!$B:$B,TRUE,'SCHOOL WORKSHEET'!$C:$C,$A132)+SUMIFS('SCHOOL WORKSHEET'!$BT:$BT,'SCHOOL WORKSHEET'!$B:$B,TRUE,'SCHOOL WORKSHEET'!$C:$C,$A132)</f>
        <v>0</v>
      </c>
      <c r="P132" s="210">
        <f>SUMIFS('SCHOOL WORKSHEET'!$BR:$BR,'SCHOOL WORKSHEET'!$B:$B,TRUE,'SCHOOL WORKSHEET'!$C:$C,$A132)</f>
        <v>0</v>
      </c>
      <c r="Q132" s="210">
        <f>SUMIFS('SCHOOL WORKSHEET'!$BU:$BU,'SCHOOL WORKSHEET'!$B:$B,TRUE,'SCHOOL WORKSHEET'!$C:$C,$A132)+SUMIFS('SCHOOL WORKSHEET'!$BS:$BS,'SCHOOL WORKSHEET'!$B:$B,TRUE,'SCHOOL WORKSHEET'!$C:$C,$A132)</f>
        <v>0</v>
      </c>
      <c r="R132" s="167">
        <f t="shared" si="7"/>
        <v>0</v>
      </c>
      <c r="S132" s="211">
        <f>SUMIFS('SCHOOL WORKSHEET'!$BV:$BV,'SCHOOL WORKSHEET'!$B:$B,TRUE,'SCHOOL WORKSHEET'!$C:$C,$A132)</f>
        <v>0</v>
      </c>
      <c r="T132" s="212">
        <f>SUMIFS('SCHOOL WORKSHEET'!$BW:$BW,'SCHOOL WORKSHEET'!$B:$B,TRUE,'SCHOOL WORKSHEET'!$C:$C,$A132)</f>
        <v>0</v>
      </c>
      <c r="U132" s="213">
        <f t="shared" si="8"/>
        <v>0</v>
      </c>
      <c r="V132" s="214">
        <f t="shared" si="9"/>
        <v>0</v>
      </c>
    </row>
    <row r="133" spans="1:22" ht="22.5" customHeight="1" x14ac:dyDescent="0.2">
      <c r="A133" s="200">
        <v>130</v>
      </c>
      <c r="B133" s="201" t="s">
        <v>436</v>
      </c>
      <c r="C133" s="202">
        <f>COUNTIFS('SCHOOL WORKSHEET'!B:B,TRUE,'SCHOOL WORKSHEET'!C:C,A133)</f>
        <v>0</v>
      </c>
      <c r="D133" s="203">
        <f>SUMIFS('SCHOOL WORKSHEET'!$I:$I,'SCHOOL WORKSHEET'!$B:$B,TRUE,'SCHOOL WORKSHEET'!$C:$C,$A133)</f>
        <v>0</v>
      </c>
      <c r="E133" s="98">
        <f>IF(SUMIFS('SCHOOL WORKSHEET'!$F:$F,'SCHOOL WORKSHEET'!$B:$B,TRUE,'SCHOOL WORKSHEET'!$C:$C,$A133)=0,0,
IF(ROUND(SUMIFS('SCHOOL WORKSHEET'!$F:$F,'SCHOOL WORKSHEET'!$B:$B,TRUE,'SCHOOL WORKSHEET'!$C:$C,$A133)/SUMIFS('SCHOOL WORKSHEET'!$I:$I,'SCHOOL WORKSHEET'!$B:$B,TRUE,'SCHOOL WORKSHEET'!$C:$C,$A133),4)&gt;=0.4,
MIN(1,ROUND(SUMIFS('SCHOOL WORKSHEET'!$F:$F,'SCHOOL WORKSHEET'!$B:$B,TRUE,'SCHOOL WORKSHEET'!$C:$C,$A133)/SUMIFS('SCHOOL WORKSHEET'!$I:$I,'SCHOOL WORKSHEET'!$B:$B,TRUE,'SCHOOL WORKSHEET'!$C:$C,$A133)*'FEDERAL RATES (HIDDEN)'!$C$2,4)),
ROUND(SUMIFS('SCHOOL WORKSHEET'!$F:$F,'SCHOOL WORKSHEET'!$B:$B,TRUE,'SCHOOL WORKSHEET'!$C:$C,$A133)/SUMIFS('SCHOOL WORKSHEET'!$I:$I,'SCHOOL WORKSHEET'!$B:$B,TRUE,'SCHOOL WORKSHEET'!$C:$C,$A133),4)))</f>
        <v>0</v>
      </c>
      <c r="F133" s="204"/>
      <c r="G133" s="205">
        <f>IF(SUMIFS('SCHOOL WORKSHEET'!$H:$H,'SCHOOL WORKSHEET'!$B:$B,TRUE,'SCHOOL WORKSHEET'!$C:$C,$A133)=0,0,1-$E133)</f>
        <v>0</v>
      </c>
      <c r="H133" s="206">
        <f>IF($C133=0,0,SUMIFS('SCHOOL WORKSHEET'!$S:$S,'SCHOOL WORKSHEET'!$B:$B,TRUE,'SCHOOL WORKSHEET'!$C:$C,$A133)/SUMIFS('SCHOOL WORKSHEET'!$N:$N,'SCHOOL WORKSHEET'!$B:$B,TRUE,'SCHOOL WORKSHEET'!$C:$C,$A133))</f>
        <v>0</v>
      </c>
      <c r="I133" s="207">
        <f>IF($C133=0,0,SUMIFS('SCHOOL WORKSHEET'!$X:$X,'SCHOOL WORKSHEET'!$B:$B,TRUE,'SCHOOL WORKSHEET'!$C:$C,$A133)/SUMIFS('SCHOOL WORKSHEET'!$N:$N,'SCHOOL WORKSHEET'!$B:$B,TRUE,'SCHOOL WORKSHEET'!$C:$C,$A133))</f>
        <v>0</v>
      </c>
      <c r="J133" s="207">
        <f>IF($C133=0,0,SUMIFS('SCHOOL WORKSHEET'!$AC:$AC,'SCHOOL WORKSHEET'!$B:$B,TRUE,'SCHOOL WORKSHEET'!$C:$C,$A133)/SUMIFS('SCHOOL WORKSHEET'!$N:$N,'SCHOOL WORKSHEET'!$B:$B,TRUE,'SCHOOL WORKSHEET'!$C:$C,$A133))</f>
        <v>0</v>
      </c>
      <c r="K133" s="207">
        <f>IF($C133=0,0,SUMIFS('SCHOOL WORKSHEET'!$AH:$AH,'SCHOOL WORKSHEET'!$B:$B,TRUE,'SCHOOL WORKSHEET'!$C:$C,$A133)/SUMIFS('SCHOOL WORKSHEET'!$N:$N,'SCHOOL WORKSHEET'!$B:$B,TRUE,'SCHOOL WORKSHEET'!$C:$C,$A133))</f>
        <v>0</v>
      </c>
      <c r="L133" s="208">
        <f>IF($C133=0,0,SUMIFS('SCHOOL WORKSHEET'!$AJ:$AJ,'SCHOOL WORKSHEET'!$B:$B,TRUE,'SCHOOL WORKSHEET'!$C:$C,$A133)/SUMIFS('SCHOOL WORKSHEET'!$N:$N,'SCHOOL WORKSHEET'!$B:$B,TRUE,'SCHOOL WORKSHEET'!$C:$C,$A133))</f>
        <v>0</v>
      </c>
      <c r="M133" s="209">
        <f>SUMIFS('SCHOOL WORKSHEET'!$BO:$BO,'SCHOOL WORKSHEET'!$B:$B,TRUE,'SCHOOL WORKSHEET'!$C:$C,$A133)+SUMIFS('SCHOOL WORKSHEET'!$BS:$BS,'SCHOOL WORKSHEET'!$B:$B,TRUE,'SCHOOL WORKSHEET'!$C:$C,$A133)</f>
        <v>0</v>
      </c>
      <c r="N133" s="210">
        <f>SUMIFS('SCHOOL WORKSHEET'!$BP:$BP,'SCHOOL WORKSHEET'!$B:$B,TRUE,'SCHOOL WORKSHEET'!$C:$C,$A133)</f>
        <v>0</v>
      </c>
      <c r="O133" s="210">
        <f>SUMIFS('SCHOOL WORKSHEET'!$BQ:$BQ,'SCHOOL WORKSHEET'!$B:$B,TRUE,'SCHOOL WORKSHEET'!$C:$C,$A133)+SUMIFS('SCHOOL WORKSHEET'!$BT:$BT,'SCHOOL WORKSHEET'!$B:$B,TRUE,'SCHOOL WORKSHEET'!$C:$C,$A133)</f>
        <v>0</v>
      </c>
      <c r="P133" s="210">
        <f>SUMIFS('SCHOOL WORKSHEET'!$BR:$BR,'SCHOOL WORKSHEET'!$B:$B,TRUE,'SCHOOL WORKSHEET'!$C:$C,$A133)</f>
        <v>0</v>
      </c>
      <c r="Q133" s="210">
        <f>SUMIFS('SCHOOL WORKSHEET'!$BU:$BU,'SCHOOL WORKSHEET'!$B:$B,TRUE,'SCHOOL WORKSHEET'!$C:$C,$A133)+SUMIFS('SCHOOL WORKSHEET'!$BS:$BS,'SCHOOL WORKSHEET'!$B:$B,TRUE,'SCHOOL WORKSHEET'!$C:$C,$A133)</f>
        <v>0</v>
      </c>
      <c r="R133" s="167">
        <f t="shared" si="7"/>
        <v>0</v>
      </c>
      <c r="S133" s="211">
        <f>SUMIFS('SCHOOL WORKSHEET'!$BV:$BV,'SCHOOL WORKSHEET'!$B:$B,TRUE,'SCHOOL WORKSHEET'!$C:$C,$A133)</f>
        <v>0</v>
      </c>
      <c r="T133" s="212">
        <f>SUMIFS('SCHOOL WORKSHEET'!$BW:$BW,'SCHOOL WORKSHEET'!$B:$B,TRUE,'SCHOOL WORKSHEET'!$C:$C,$A133)</f>
        <v>0</v>
      </c>
      <c r="U133" s="213">
        <f t="shared" si="8"/>
        <v>0</v>
      </c>
      <c r="V133" s="214">
        <f t="shared" si="9"/>
        <v>0</v>
      </c>
    </row>
    <row r="134" spans="1:22" ht="22.5" customHeight="1" x14ac:dyDescent="0.2">
      <c r="A134" s="200">
        <v>131</v>
      </c>
      <c r="B134" s="201" t="s">
        <v>437</v>
      </c>
      <c r="C134" s="202">
        <f>COUNTIFS('SCHOOL WORKSHEET'!B:B,TRUE,'SCHOOL WORKSHEET'!C:C,A134)</f>
        <v>0</v>
      </c>
      <c r="D134" s="203">
        <f>SUMIFS('SCHOOL WORKSHEET'!$I:$I,'SCHOOL WORKSHEET'!$B:$B,TRUE,'SCHOOL WORKSHEET'!$C:$C,$A134)</f>
        <v>0</v>
      </c>
      <c r="E134" s="98">
        <f>IF(SUMIFS('SCHOOL WORKSHEET'!$F:$F,'SCHOOL WORKSHEET'!$B:$B,TRUE,'SCHOOL WORKSHEET'!$C:$C,$A134)=0,0,
IF(ROUND(SUMIFS('SCHOOL WORKSHEET'!$F:$F,'SCHOOL WORKSHEET'!$B:$B,TRUE,'SCHOOL WORKSHEET'!$C:$C,$A134)/SUMIFS('SCHOOL WORKSHEET'!$I:$I,'SCHOOL WORKSHEET'!$B:$B,TRUE,'SCHOOL WORKSHEET'!$C:$C,$A134),4)&gt;=0.4,
MIN(1,ROUND(SUMIFS('SCHOOL WORKSHEET'!$F:$F,'SCHOOL WORKSHEET'!$B:$B,TRUE,'SCHOOL WORKSHEET'!$C:$C,$A134)/SUMIFS('SCHOOL WORKSHEET'!$I:$I,'SCHOOL WORKSHEET'!$B:$B,TRUE,'SCHOOL WORKSHEET'!$C:$C,$A134)*'FEDERAL RATES (HIDDEN)'!$C$2,4)),
ROUND(SUMIFS('SCHOOL WORKSHEET'!$F:$F,'SCHOOL WORKSHEET'!$B:$B,TRUE,'SCHOOL WORKSHEET'!$C:$C,$A134)/SUMIFS('SCHOOL WORKSHEET'!$I:$I,'SCHOOL WORKSHEET'!$B:$B,TRUE,'SCHOOL WORKSHEET'!$C:$C,$A134),4)))</f>
        <v>0</v>
      </c>
      <c r="F134" s="204"/>
      <c r="G134" s="205">
        <f>IF(SUMIFS('SCHOOL WORKSHEET'!$H:$H,'SCHOOL WORKSHEET'!$B:$B,TRUE,'SCHOOL WORKSHEET'!$C:$C,$A134)=0,0,1-$E134)</f>
        <v>0</v>
      </c>
      <c r="H134" s="206">
        <f>IF($C134=0,0,SUMIFS('SCHOOL WORKSHEET'!$S:$S,'SCHOOL WORKSHEET'!$B:$B,TRUE,'SCHOOL WORKSHEET'!$C:$C,$A134)/SUMIFS('SCHOOL WORKSHEET'!$N:$N,'SCHOOL WORKSHEET'!$B:$B,TRUE,'SCHOOL WORKSHEET'!$C:$C,$A134))</f>
        <v>0</v>
      </c>
      <c r="I134" s="207">
        <f>IF($C134=0,0,SUMIFS('SCHOOL WORKSHEET'!$X:$X,'SCHOOL WORKSHEET'!$B:$B,TRUE,'SCHOOL WORKSHEET'!$C:$C,$A134)/SUMIFS('SCHOOL WORKSHEET'!$N:$N,'SCHOOL WORKSHEET'!$B:$B,TRUE,'SCHOOL WORKSHEET'!$C:$C,$A134))</f>
        <v>0</v>
      </c>
      <c r="J134" s="207">
        <f>IF($C134=0,0,SUMIFS('SCHOOL WORKSHEET'!$AC:$AC,'SCHOOL WORKSHEET'!$B:$B,TRUE,'SCHOOL WORKSHEET'!$C:$C,$A134)/SUMIFS('SCHOOL WORKSHEET'!$N:$N,'SCHOOL WORKSHEET'!$B:$B,TRUE,'SCHOOL WORKSHEET'!$C:$C,$A134))</f>
        <v>0</v>
      </c>
      <c r="K134" s="207">
        <f>IF($C134=0,0,SUMIFS('SCHOOL WORKSHEET'!$AH:$AH,'SCHOOL WORKSHEET'!$B:$B,TRUE,'SCHOOL WORKSHEET'!$C:$C,$A134)/SUMIFS('SCHOOL WORKSHEET'!$N:$N,'SCHOOL WORKSHEET'!$B:$B,TRUE,'SCHOOL WORKSHEET'!$C:$C,$A134))</f>
        <v>0</v>
      </c>
      <c r="L134" s="208">
        <f>IF($C134=0,0,SUMIFS('SCHOOL WORKSHEET'!$AJ:$AJ,'SCHOOL WORKSHEET'!$B:$B,TRUE,'SCHOOL WORKSHEET'!$C:$C,$A134)/SUMIFS('SCHOOL WORKSHEET'!$N:$N,'SCHOOL WORKSHEET'!$B:$B,TRUE,'SCHOOL WORKSHEET'!$C:$C,$A134))</f>
        <v>0</v>
      </c>
      <c r="M134" s="209">
        <f>SUMIFS('SCHOOL WORKSHEET'!$BO:$BO,'SCHOOL WORKSHEET'!$B:$B,TRUE,'SCHOOL WORKSHEET'!$C:$C,$A134)+SUMIFS('SCHOOL WORKSHEET'!$BS:$BS,'SCHOOL WORKSHEET'!$B:$B,TRUE,'SCHOOL WORKSHEET'!$C:$C,$A134)</f>
        <v>0</v>
      </c>
      <c r="N134" s="210">
        <f>SUMIFS('SCHOOL WORKSHEET'!$BP:$BP,'SCHOOL WORKSHEET'!$B:$B,TRUE,'SCHOOL WORKSHEET'!$C:$C,$A134)</f>
        <v>0</v>
      </c>
      <c r="O134" s="210">
        <f>SUMIFS('SCHOOL WORKSHEET'!$BQ:$BQ,'SCHOOL WORKSHEET'!$B:$B,TRUE,'SCHOOL WORKSHEET'!$C:$C,$A134)+SUMIFS('SCHOOL WORKSHEET'!$BT:$BT,'SCHOOL WORKSHEET'!$B:$B,TRUE,'SCHOOL WORKSHEET'!$C:$C,$A134)</f>
        <v>0</v>
      </c>
      <c r="P134" s="210">
        <f>SUMIFS('SCHOOL WORKSHEET'!$BR:$BR,'SCHOOL WORKSHEET'!$B:$B,TRUE,'SCHOOL WORKSHEET'!$C:$C,$A134)</f>
        <v>0</v>
      </c>
      <c r="Q134" s="210">
        <f>SUMIFS('SCHOOL WORKSHEET'!$BU:$BU,'SCHOOL WORKSHEET'!$B:$B,TRUE,'SCHOOL WORKSHEET'!$C:$C,$A134)+SUMIFS('SCHOOL WORKSHEET'!$BS:$BS,'SCHOOL WORKSHEET'!$B:$B,TRUE,'SCHOOL WORKSHEET'!$C:$C,$A134)</f>
        <v>0</v>
      </c>
      <c r="R134" s="167">
        <f t="shared" si="7"/>
        <v>0</v>
      </c>
      <c r="S134" s="211">
        <f>SUMIFS('SCHOOL WORKSHEET'!$BV:$BV,'SCHOOL WORKSHEET'!$B:$B,TRUE,'SCHOOL WORKSHEET'!$C:$C,$A134)</f>
        <v>0</v>
      </c>
      <c r="T134" s="212">
        <f>SUMIFS('SCHOOL WORKSHEET'!$BW:$BW,'SCHOOL WORKSHEET'!$B:$B,TRUE,'SCHOOL WORKSHEET'!$C:$C,$A134)</f>
        <v>0</v>
      </c>
      <c r="U134" s="213">
        <f t="shared" si="8"/>
        <v>0</v>
      </c>
      <c r="V134" s="214">
        <f t="shared" si="9"/>
        <v>0</v>
      </c>
    </row>
    <row r="135" spans="1:22" ht="22.5" customHeight="1" x14ac:dyDescent="0.2">
      <c r="A135" s="200">
        <v>132</v>
      </c>
      <c r="B135" s="201" t="s">
        <v>438</v>
      </c>
      <c r="C135" s="202">
        <f>COUNTIFS('SCHOOL WORKSHEET'!B:B,TRUE,'SCHOOL WORKSHEET'!C:C,A135)</f>
        <v>0</v>
      </c>
      <c r="D135" s="203">
        <f>SUMIFS('SCHOOL WORKSHEET'!$I:$I,'SCHOOL WORKSHEET'!$B:$B,TRUE,'SCHOOL WORKSHEET'!$C:$C,$A135)</f>
        <v>0</v>
      </c>
      <c r="E135" s="98">
        <f>IF(SUMIFS('SCHOOL WORKSHEET'!$F:$F,'SCHOOL WORKSHEET'!$B:$B,TRUE,'SCHOOL WORKSHEET'!$C:$C,$A135)=0,0,
IF(ROUND(SUMIFS('SCHOOL WORKSHEET'!$F:$F,'SCHOOL WORKSHEET'!$B:$B,TRUE,'SCHOOL WORKSHEET'!$C:$C,$A135)/SUMIFS('SCHOOL WORKSHEET'!$I:$I,'SCHOOL WORKSHEET'!$B:$B,TRUE,'SCHOOL WORKSHEET'!$C:$C,$A135),4)&gt;=0.4,
MIN(1,ROUND(SUMIFS('SCHOOL WORKSHEET'!$F:$F,'SCHOOL WORKSHEET'!$B:$B,TRUE,'SCHOOL WORKSHEET'!$C:$C,$A135)/SUMIFS('SCHOOL WORKSHEET'!$I:$I,'SCHOOL WORKSHEET'!$B:$B,TRUE,'SCHOOL WORKSHEET'!$C:$C,$A135)*'FEDERAL RATES (HIDDEN)'!$C$2,4)),
ROUND(SUMIFS('SCHOOL WORKSHEET'!$F:$F,'SCHOOL WORKSHEET'!$B:$B,TRUE,'SCHOOL WORKSHEET'!$C:$C,$A135)/SUMIFS('SCHOOL WORKSHEET'!$I:$I,'SCHOOL WORKSHEET'!$B:$B,TRUE,'SCHOOL WORKSHEET'!$C:$C,$A135),4)))</f>
        <v>0</v>
      </c>
      <c r="F135" s="204"/>
      <c r="G135" s="205">
        <f>IF(SUMIFS('SCHOOL WORKSHEET'!$H:$H,'SCHOOL WORKSHEET'!$B:$B,TRUE,'SCHOOL WORKSHEET'!$C:$C,$A135)=0,0,1-$E135)</f>
        <v>0</v>
      </c>
      <c r="H135" s="206">
        <f>IF($C135=0,0,SUMIFS('SCHOOL WORKSHEET'!$S:$S,'SCHOOL WORKSHEET'!$B:$B,TRUE,'SCHOOL WORKSHEET'!$C:$C,$A135)/SUMIFS('SCHOOL WORKSHEET'!$N:$N,'SCHOOL WORKSHEET'!$B:$B,TRUE,'SCHOOL WORKSHEET'!$C:$C,$A135))</f>
        <v>0</v>
      </c>
      <c r="I135" s="207">
        <f>IF($C135=0,0,SUMIFS('SCHOOL WORKSHEET'!$X:$X,'SCHOOL WORKSHEET'!$B:$B,TRUE,'SCHOOL WORKSHEET'!$C:$C,$A135)/SUMIFS('SCHOOL WORKSHEET'!$N:$N,'SCHOOL WORKSHEET'!$B:$B,TRUE,'SCHOOL WORKSHEET'!$C:$C,$A135))</f>
        <v>0</v>
      </c>
      <c r="J135" s="207">
        <f>IF($C135=0,0,SUMIFS('SCHOOL WORKSHEET'!$AC:$AC,'SCHOOL WORKSHEET'!$B:$B,TRUE,'SCHOOL WORKSHEET'!$C:$C,$A135)/SUMIFS('SCHOOL WORKSHEET'!$N:$N,'SCHOOL WORKSHEET'!$B:$B,TRUE,'SCHOOL WORKSHEET'!$C:$C,$A135))</f>
        <v>0</v>
      </c>
      <c r="K135" s="207">
        <f>IF($C135=0,0,SUMIFS('SCHOOL WORKSHEET'!$AH:$AH,'SCHOOL WORKSHEET'!$B:$B,TRUE,'SCHOOL WORKSHEET'!$C:$C,$A135)/SUMIFS('SCHOOL WORKSHEET'!$N:$N,'SCHOOL WORKSHEET'!$B:$B,TRUE,'SCHOOL WORKSHEET'!$C:$C,$A135))</f>
        <v>0</v>
      </c>
      <c r="L135" s="208">
        <f>IF($C135=0,0,SUMIFS('SCHOOL WORKSHEET'!$AJ:$AJ,'SCHOOL WORKSHEET'!$B:$B,TRUE,'SCHOOL WORKSHEET'!$C:$C,$A135)/SUMIFS('SCHOOL WORKSHEET'!$N:$N,'SCHOOL WORKSHEET'!$B:$B,TRUE,'SCHOOL WORKSHEET'!$C:$C,$A135))</f>
        <v>0</v>
      </c>
      <c r="M135" s="209">
        <f>SUMIFS('SCHOOL WORKSHEET'!$BO:$BO,'SCHOOL WORKSHEET'!$B:$B,TRUE,'SCHOOL WORKSHEET'!$C:$C,$A135)+SUMIFS('SCHOOL WORKSHEET'!$BS:$BS,'SCHOOL WORKSHEET'!$B:$B,TRUE,'SCHOOL WORKSHEET'!$C:$C,$A135)</f>
        <v>0</v>
      </c>
      <c r="N135" s="210">
        <f>SUMIFS('SCHOOL WORKSHEET'!$BP:$BP,'SCHOOL WORKSHEET'!$B:$B,TRUE,'SCHOOL WORKSHEET'!$C:$C,$A135)</f>
        <v>0</v>
      </c>
      <c r="O135" s="210">
        <f>SUMIFS('SCHOOL WORKSHEET'!$BQ:$BQ,'SCHOOL WORKSHEET'!$B:$B,TRUE,'SCHOOL WORKSHEET'!$C:$C,$A135)+SUMIFS('SCHOOL WORKSHEET'!$BT:$BT,'SCHOOL WORKSHEET'!$B:$B,TRUE,'SCHOOL WORKSHEET'!$C:$C,$A135)</f>
        <v>0</v>
      </c>
      <c r="P135" s="210">
        <f>SUMIFS('SCHOOL WORKSHEET'!$BR:$BR,'SCHOOL WORKSHEET'!$B:$B,TRUE,'SCHOOL WORKSHEET'!$C:$C,$A135)</f>
        <v>0</v>
      </c>
      <c r="Q135" s="210">
        <f>SUMIFS('SCHOOL WORKSHEET'!$BU:$BU,'SCHOOL WORKSHEET'!$B:$B,TRUE,'SCHOOL WORKSHEET'!$C:$C,$A135)+SUMIFS('SCHOOL WORKSHEET'!$BS:$BS,'SCHOOL WORKSHEET'!$B:$B,TRUE,'SCHOOL WORKSHEET'!$C:$C,$A135)</f>
        <v>0</v>
      </c>
      <c r="R135" s="167">
        <f t="shared" si="7"/>
        <v>0</v>
      </c>
      <c r="S135" s="211">
        <f>SUMIFS('SCHOOL WORKSHEET'!$BV:$BV,'SCHOOL WORKSHEET'!$B:$B,TRUE,'SCHOOL WORKSHEET'!$C:$C,$A135)</f>
        <v>0</v>
      </c>
      <c r="T135" s="212">
        <f>SUMIFS('SCHOOL WORKSHEET'!$BW:$BW,'SCHOOL WORKSHEET'!$B:$B,TRUE,'SCHOOL WORKSHEET'!$C:$C,$A135)</f>
        <v>0</v>
      </c>
      <c r="U135" s="213">
        <f t="shared" si="8"/>
        <v>0</v>
      </c>
      <c r="V135" s="214">
        <f t="shared" si="9"/>
        <v>0</v>
      </c>
    </row>
    <row r="136" spans="1:22" ht="22.5" customHeight="1" x14ac:dyDescent="0.2">
      <c r="A136" s="200">
        <v>133</v>
      </c>
      <c r="B136" s="201" t="s">
        <v>439</v>
      </c>
      <c r="C136" s="202">
        <f>COUNTIFS('SCHOOL WORKSHEET'!B:B,TRUE,'SCHOOL WORKSHEET'!C:C,A136)</f>
        <v>0</v>
      </c>
      <c r="D136" s="203">
        <f>SUMIFS('SCHOOL WORKSHEET'!$I:$I,'SCHOOL WORKSHEET'!$B:$B,TRUE,'SCHOOL WORKSHEET'!$C:$C,$A136)</f>
        <v>0</v>
      </c>
      <c r="E136" s="98">
        <f>IF(SUMIFS('SCHOOL WORKSHEET'!$F:$F,'SCHOOL WORKSHEET'!$B:$B,TRUE,'SCHOOL WORKSHEET'!$C:$C,$A136)=0,0,
IF(ROUND(SUMIFS('SCHOOL WORKSHEET'!$F:$F,'SCHOOL WORKSHEET'!$B:$B,TRUE,'SCHOOL WORKSHEET'!$C:$C,$A136)/SUMIFS('SCHOOL WORKSHEET'!$I:$I,'SCHOOL WORKSHEET'!$B:$B,TRUE,'SCHOOL WORKSHEET'!$C:$C,$A136),4)&gt;=0.4,
MIN(1,ROUND(SUMIFS('SCHOOL WORKSHEET'!$F:$F,'SCHOOL WORKSHEET'!$B:$B,TRUE,'SCHOOL WORKSHEET'!$C:$C,$A136)/SUMIFS('SCHOOL WORKSHEET'!$I:$I,'SCHOOL WORKSHEET'!$B:$B,TRUE,'SCHOOL WORKSHEET'!$C:$C,$A136)*'FEDERAL RATES (HIDDEN)'!$C$2,4)),
ROUND(SUMIFS('SCHOOL WORKSHEET'!$F:$F,'SCHOOL WORKSHEET'!$B:$B,TRUE,'SCHOOL WORKSHEET'!$C:$C,$A136)/SUMIFS('SCHOOL WORKSHEET'!$I:$I,'SCHOOL WORKSHEET'!$B:$B,TRUE,'SCHOOL WORKSHEET'!$C:$C,$A136),4)))</f>
        <v>0</v>
      </c>
      <c r="F136" s="204"/>
      <c r="G136" s="205">
        <f>IF(SUMIFS('SCHOOL WORKSHEET'!$H:$H,'SCHOOL WORKSHEET'!$B:$B,TRUE,'SCHOOL WORKSHEET'!$C:$C,$A136)=0,0,1-$E136)</f>
        <v>0</v>
      </c>
      <c r="H136" s="206">
        <f>IF($C136=0,0,SUMIFS('SCHOOL WORKSHEET'!$S:$S,'SCHOOL WORKSHEET'!$B:$B,TRUE,'SCHOOL WORKSHEET'!$C:$C,$A136)/SUMIFS('SCHOOL WORKSHEET'!$N:$N,'SCHOOL WORKSHEET'!$B:$B,TRUE,'SCHOOL WORKSHEET'!$C:$C,$A136))</f>
        <v>0</v>
      </c>
      <c r="I136" s="207">
        <f>IF($C136=0,0,SUMIFS('SCHOOL WORKSHEET'!$X:$X,'SCHOOL WORKSHEET'!$B:$B,TRUE,'SCHOOL WORKSHEET'!$C:$C,$A136)/SUMIFS('SCHOOL WORKSHEET'!$N:$N,'SCHOOL WORKSHEET'!$B:$B,TRUE,'SCHOOL WORKSHEET'!$C:$C,$A136))</f>
        <v>0</v>
      </c>
      <c r="J136" s="207">
        <f>IF($C136=0,0,SUMIFS('SCHOOL WORKSHEET'!$AC:$AC,'SCHOOL WORKSHEET'!$B:$B,TRUE,'SCHOOL WORKSHEET'!$C:$C,$A136)/SUMIFS('SCHOOL WORKSHEET'!$N:$N,'SCHOOL WORKSHEET'!$B:$B,TRUE,'SCHOOL WORKSHEET'!$C:$C,$A136))</f>
        <v>0</v>
      </c>
      <c r="K136" s="207">
        <f>IF($C136=0,0,SUMIFS('SCHOOL WORKSHEET'!$AH:$AH,'SCHOOL WORKSHEET'!$B:$B,TRUE,'SCHOOL WORKSHEET'!$C:$C,$A136)/SUMIFS('SCHOOL WORKSHEET'!$N:$N,'SCHOOL WORKSHEET'!$B:$B,TRUE,'SCHOOL WORKSHEET'!$C:$C,$A136))</f>
        <v>0</v>
      </c>
      <c r="L136" s="208">
        <f>IF($C136=0,0,SUMIFS('SCHOOL WORKSHEET'!$AJ:$AJ,'SCHOOL WORKSHEET'!$B:$B,TRUE,'SCHOOL WORKSHEET'!$C:$C,$A136)/SUMIFS('SCHOOL WORKSHEET'!$N:$N,'SCHOOL WORKSHEET'!$B:$B,TRUE,'SCHOOL WORKSHEET'!$C:$C,$A136))</f>
        <v>0</v>
      </c>
      <c r="M136" s="209">
        <f>SUMIFS('SCHOOL WORKSHEET'!$BO:$BO,'SCHOOL WORKSHEET'!$B:$B,TRUE,'SCHOOL WORKSHEET'!$C:$C,$A136)+SUMIFS('SCHOOL WORKSHEET'!$BS:$BS,'SCHOOL WORKSHEET'!$B:$B,TRUE,'SCHOOL WORKSHEET'!$C:$C,$A136)</f>
        <v>0</v>
      </c>
      <c r="N136" s="210">
        <f>SUMIFS('SCHOOL WORKSHEET'!$BP:$BP,'SCHOOL WORKSHEET'!$B:$B,TRUE,'SCHOOL WORKSHEET'!$C:$C,$A136)</f>
        <v>0</v>
      </c>
      <c r="O136" s="210">
        <f>SUMIFS('SCHOOL WORKSHEET'!$BQ:$BQ,'SCHOOL WORKSHEET'!$B:$B,TRUE,'SCHOOL WORKSHEET'!$C:$C,$A136)+SUMIFS('SCHOOL WORKSHEET'!$BT:$BT,'SCHOOL WORKSHEET'!$B:$B,TRUE,'SCHOOL WORKSHEET'!$C:$C,$A136)</f>
        <v>0</v>
      </c>
      <c r="P136" s="210">
        <f>SUMIFS('SCHOOL WORKSHEET'!$BR:$BR,'SCHOOL WORKSHEET'!$B:$B,TRUE,'SCHOOL WORKSHEET'!$C:$C,$A136)</f>
        <v>0</v>
      </c>
      <c r="Q136" s="210">
        <f>SUMIFS('SCHOOL WORKSHEET'!$BU:$BU,'SCHOOL WORKSHEET'!$B:$B,TRUE,'SCHOOL WORKSHEET'!$C:$C,$A136)+SUMIFS('SCHOOL WORKSHEET'!$BS:$BS,'SCHOOL WORKSHEET'!$B:$B,TRUE,'SCHOOL WORKSHEET'!$C:$C,$A136)</f>
        <v>0</v>
      </c>
      <c r="R136" s="167">
        <f t="shared" si="7"/>
        <v>0</v>
      </c>
      <c r="S136" s="211">
        <f>SUMIFS('SCHOOL WORKSHEET'!$BV:$BV,'SCHOOL WORKSHEET'!$B:$B,TRUE,'SCHOOL WORKSHEET'!$C:$C,$A136)</f>
        <v>0</v>
      </c>
      <c r="T136" s="212">
        <f>SUMIFS('SCHOOL WORKSHEET'!$BW:$BW,'SCHOOL WORKSHEET'!$B:$B,TRUE,'SCHOOL WORKSHEET'!$C:$C,$A136)</f>
        <v>0</v>
      </c>
      <c r="U136" s="213">
        <f t="shared" si="8"/>
        <v>0</v>
      </c>
      <c r="V136" s="214">
        <f t="shared" si="9"/>
        <v>0</v>
      </c>
    </row>
    <row r="137" spans="1:22" ht="22.5" customHeight="1" x14ac:dyDescent="0.2">
      <c r="A137" s="200">
        <v>134</v>
      </c>
      <c r="B137" s="201" t="s">
        <v>440</v>
      </c>
      <c r="C137" s="202">
        <f>COUNTIFS('SCHOOL WORKSHEET'!B:B,TRUE,'SCHOOL WORKSHEET'!C:C,A137)</f>
        <v>0</v>
      </c>
      <c r="D137" s="203">
        <f>SUMIFS('SCHOOL WORKSHEET'!$I:$I,'SCHOOL WORKSHEET'!$B:$B,TRUE,'SCHOOL WORKSHEET'!$C:$C,$A137)</f>
        <v>0</v>
      </c>
      <c r="E137" s="98">
        <f>IF(SUMIFS('SCHOOL WORKSHEET'!$F:$F,'SCHOOL WORKSHEET'!$B:$B,TRUE,'SCHOOL WORKSHEET'!$C:$C,$A137)=0,0,
IF(ROUND(SUMIFS('SCHOOL WORKSHEET'!$F:$F,'SCHOOL WORKSHEET'!$B:$B,TRUE,'SCHOOL WORKSHEET'!$C:$C,$A137)/SUMIFS('SCHOOL WORKSHEET'!$I:$I,'SCHOOL WORKSHEET'!$B:$B,TRUE,'SCHOOL WORKSHEET'!$C:$C,$A137),4)&gt;=0.4,
MIN(1,ROUND(SUMIFS('SCHOOL WORKSHEET'!$F:$F,'SCHOOL WORKSHEET'!$B:$B,TRUE,'SCHOOL WORKSHEET'!$C:$C,$A137)/SUMIFS('SCHOOL WORKSHEET'!$I:$I,'SCHOOL WORKSHEET'!$B:$B,TRUE,'SCHOOL WORKSHEET'!$C:$C,$A137)*'FEDERAL RATES (HIDDEN)'!$C$2,4)),
ROUND(SUMIFS('SCHOOL WORKSHEET'!$F:$F,'SCHOOL WORKSHEET'!$B:$B,TRUE,'SCHOOL WORKSHEET'!$C:$C,$A137)/SUMIFS('SCHOOL WORKSHEET'!$I:$I,'SCHOOL WORKSHEET'!$B:$B,TRUE,'SCHOOL WORKSHEET'!$C:$C,$A137),4)))</f>
        <v>0</v>
      </c>
      <c r="F137" s="204"/>
      <c r="G137" s="205">
        <f>IF(SUMIFS('SCHOOL WORKSHEET'!$H:$H,'SCHOOL WORKSHEET'!$B:$B,TRUE,'SCHOOL WORKSHEET'!$C:$C,$A137)=0,0,1-$E137)</f>
        <v>0</v>
      </c>
      <c r="H137" s="206">
        <f>IF($C137=0,0,SUMIFS('SCHOOL WORKSHEET'!$S:$S,'SCHOOL WORKSHEET'!$B:$B,TRUE,'SCHOOL WORKSHEET'!$C:$C,$A137)/SUMIFS('SCHOOL WORKSHEET'!$N:$N,'SCHOOL WORKSHEET'!$B:$B,TRUE,'SCHOOL WORKSHEET'!$C:$C,$A137))</f>
        <v>0</v>
      </c>
      <c r="I137" s="207">
        <f>IF($C137=0,0,SUMIFS('SCHOOL WORKSHEET'!$X:$X,'SCHOOL WORKSHEET'!$B:$B,TRUE,'SCHOOL WORKSHEET'!$C:$C,$A137)/SUMIFS('SCHOOL WORKSHEET'!$N:$N,'SCHOOL WORKSHEET'!$B:$B,TRUE,'SCHOOL WORKSHEET'!$C:$C,$A137))</f>
        <v>0</v>
      </c>
      <c r="J137" s="207">
        <f>IF($C137=0,0,SUMIFS('SCHOOL WORKSHEET'!$AC:$AC,'SCHOOL WORKSHEET'!$B:$B,TRUE,'SCHOOL WORKSHEET'!$C:$C,$A137)/SUMIFS('SCHOOL WORKSHEET'!$N:$N,'SCHOOL WORKSHEET'!$B:$B,TRUE,'SCHOOL WORKSHEET'!$C:$C,$A137))</f>
        <v>0</v>
      </c>
      <c r="K137" s="207">
        <f>IF($C137=0,0,SUMIFS('SCHOOL WORKSHEET'!$AH:$AH,'SCHOOL WORKSHEET'!$B:$B,TRUE,'SCHOOL WORKSHEET'!$C:$C,$A137)/SUMIFS('SCHOOL WORKSHEET'!$N:$N,'SCHOOL WORKSHEET'!$B:$B,TRUE,'SCHOOL WORKSHEET'!$C:$C,$A137))</f>
        <v>0</v>
      </c>
      <c r="L137" s="208">
        <f>IF($C137=0,0,SUMIFS('SCHOOL WORKSHEET'!$AJ:$AJ,'SCHOOL WORKSHEET'!$B:$B,TRUE,'SCHOOL WORKSHEET'!$C:$C,$A137)/SUMIFS('SCHOOL WORKSHEET'!$N:$N,'SCHOOL WORKSHEET'!$B:$B,TRUE,'SCHOOL WORKSHEET'!$C:$C,$A137))</f>
        <v>0</v>
      </c>
      <c r="M137" s="209">
        <f>SUMIFS('SCHOOL WORKSHEET'!$BO:$BO,'SCHOOL WORKSHEET'!$B:$B,TRUE,'SCHOOL WORKSHEET'!$C:$C,$A137)+SUMIFS('SCHOOL WORKSHEET'!$BS:$BS,'SCHOOL WORKSHEET'!$B:$B,TRUE,'SCHOOL WORKSHEET'!$C:$C,$A137)</f>
        <v>0</v>
      </c>
      <c r="N137" s="210">
        <f>SUMIFS('SCHOOL WORKSHEET'!$BP:$BP,'SCHOOL WORKSHEET'!$B:$B,TRUE,'SCHOOL WORKSHEET'!$C:$C,$A137)</f>
        <v>0</v>
      </c>
      <c r="O137" s="210">
        <f>SUMIFS('SCHOOL WORKSHEET'!$BQ:$BQ,'SCHOOL WORKSHEET'!$B:$B,TRUE,'SCHOOL WORKSHEET'!$C:$C,$A137)+SUMIFS('SCHOOL WORKSHEET'!$BT:$BT,'SCHOOL WORKSHEET'!$B:$B,TRUE,'SCHOOL WORKSHEET'!$C:$C,$A137)</f>
        <v>0</v>
      </c>
      <c r="P137" s="210">
        <f>SUMIFS('SCHOOL WORKSHEET'!$BR:$BR,'SCHOOL WORKSHEET'!$B:$B,TRUE,'SCHOOL WORKSHEET'!$C:$C,$A137)</f>
        <v>0</v>
      </c>
      <c r="Q137" s="210">
        <f>SUMIFS('SCHOOL WORKSHEET'!$BU:$BU,'SCHOOL WORKSHEET'!$B:$B,TRUE,'SCHOOL WORKSHEET'!$C:$C,$A137)+SUMIFS('SCHOOL WORKSHEET'!$BS:$BS,'SCHOOL WORKSHEET'!$B:$B,TRUE,'SCHOOL WORKSHEET'!$C:$C,$A137)</f>
        <v>0</v>
      </c>
      <c r="R137" s="167">
        <f t="shared" ref="R137:R200" si="10">SUM(M137:Q137)</f>
        <v>0</v>
      </c>
      <c r="S137" s="211">
        <f>SUMIFS('SCHOOL WORKSHEET'!$BV:$BV,'SCHOOL WORKSHEET'!$B:$B,TRUE,'SCHOOL WORKSHEET'!$C:$C,$A137)</f>
        <v>0</v>
      </c>
      <c r="T137" s="212">
        <f>SUMIFS('SCHOOL WORKSHEET'!$BW:$BW,'SCHOOL WORKSHEET'!$B:$B,TRUE,'SCHOOL WORKSHEET'!$C:$C,$A137)</f>
        <v>0</v>
      </c>
      <c r="U137" s="213">
        <f t="shared" ref="U137:U200" si="11">SUM(S137:T137)</f>
        <v>0</v>
      </c>
      <c r="V137" s="214">
        <f t="shared" ref="V137:V200" si="12">R137-U137</f>
        <v>0</v>
      </c>
    </row>
    <row r="138" spans="1:22" ht="22.5" customHeight="1" x14ac:dyDescent="0.2">
      <c r="A138" s="200">
        <v>135</v>
      </c>
      <c r="B138" s="201" t="s">
        <v>441</v>
      </c>
      <c r="C138" s="202">
        <f>COUNTIFS('SCHOOL WORKSHEET'!B:B,TRUE,'SCHOOL WORKSHEET'!C:C,A138)</f>
        <v>0</v>
      </c>
      <c r="D138" s="203">
        <f>SUMIFS('SCHOOL WORKSHEET'!$I:$I,'SCHOOL WORKSHEET'!$B:$B,TRUE,'SCHOOL WORKSHEET'!$C:$C,$A138)</f>
        <v>0</v>
      </c>
      <c r="E138" s="98">
        <f>IF(SUMIFS('SCHOOL WORKSHEET'!$F:$F,'SCHOOL WORKSHEET'!$B:$B,TRUE,'SCHOOL WORKSHEET'!$C:$C,$A138)=0,0,
IF(ROUND(SUMIFS('SCHOOL WORKSHEET'!$F:$F,'SCHOOL WORKSHEET'!$B:$B,TRUE,'SCHOOL WORKSHEET'!$C:$C,$A138)/SUMIFS('SCHOOL WORKSHEET'!$I:$I,'SCHOOL WORKSHEET'!$B:$B,TRUE,'SCHOOL WORKSHEET'!$C:$C,$A138),4)&gt;=0.4,
MIN(1,ROUND(SUMIFS('SCHOOL WORKSHEET'!$F:$F,'SCHOOL WORKSHEET'!$B:$B,TRUE,'SCHOOL WORKSHEET'!$C:$C,$A138)/SUMIFS('SCHOOL WORKSHEET'!$I:$I,'SCHOOL WORKSHEET'!$B:$B,TRUE,'SCHOOL WORKSHEET'!$C:$C,$A138)*'FEDERAL RATES (HIDDEN)'!$C$2,4)),
ROUND(SUMIFS('SCHOOL WORKSHEET'!$F:$F,'SCHOOL WORKSHEET'!$B:$B,TRUE,'SCHOOL WORKSHEET'!$C:$C,$A138)/SUMIFS('SCHOOL WORKSHEET'!$I:$I,'SCHOOL WORKSHEET'!$B:$B,TRUE,'SCHOOL WORKSHEET'!$C:$C,$A138),4)))</f>
        <v>0</v>
      </c>
      <c r="F138" s="204"/>
      <c r="G138" s="205">
        <f>IF(SUMIFS('SCHOOL WORKSHEET'!$H:$H,'SCHOOL WORKSHEET'!$B:$B,TRUE,'SCHOOL WORKSHEET'!$C:$C,$A138)=0,0,1-$E138)</f>
        <v>0</v>
      </c>
      <c r="H138" s="206">
        <f>IF($C138=0,0,SUMIFS('SCHOOL WORKSHEET'!$S:$S,'SCHOOL WORKSHEET'!$B:$B,TRUE,'SCHOOL WORKSHEET'!$C:$C,$A138)/SUMIFS('SCHOOL WORKSHEET'!$N:$N,'SCHOOL WORKSHEET'!$B:$B,TRUE,'SCHOOL WORKSHEET'!$C:$C,$A138))</f>
        <v>0</v>
      </c>
      <c r="I138" s="207">
        <f>IF($C138=0,0,SUMIFS('SCHOOL WORKSHEET'!$X:$X,'SCHOOL WORKSHEET'!$B:$B,TRUE,'SCHOOL WORKSHEET'!$C:$C,$A138)/SUMIFS('SCHOOL WORKSHEET'!$N:$N,'SCHOOL WORKSHEET'!$B:$B,TRUE,'SCHOOL WORKSHEET'!$C:$C,$A138))</f>
        <v>0</v>
      </c>
      <c r="J138" s="207">
        <f>IF($C138=0,0,SUMIFS('SCHOOL WORKSHEET'!$AC:$AC,'SCHOOL WORKSHEET'!$B:$B,TRUE,'SCHOOL WORKSHEET'!$C:$C,$A138)/SUMIFS('SCHOOL WORKSHEET'!$N:$N,'SCHOOL WORKSHEET'!$B:$B,TRUE,'SCHOOL WORKSHEET'!$C:$C,$A138))</f>
        <v>0</v>
      </c>
      <c r="K138" s="207">
        <f>IF($C138=0,0,SUMIFS('SCHOOL WORKSHEET'!$AH:$AH,'SCHOOL WORKSHEET'!$B:$B,TRUE,'SCHOOL WORKSHEET'!$C:$C,$A138)/SUMIFS('SCHOOL WORKSHEET'!$N:$N,'SCHOOL WORKSHEET'!$B:$B,TRUE,'SCHOOL WORKSHEET'!$C:$C,$A138))</f>
        <v>0</v>
      </c>
      <c r="L138" s="208">
        <f>IF($C138=0,0,SUMIFS('SCHOOL WORKSHEET'!$AJ:$AJ,'SCHOOL WORKSHEET'!$B:$B,TRUE,'SCHOOL WORKSHEET'!$C:$C,$A138)/SUMIFS('SCHOOL WORKSHEET'!$N:$N,'SCHOOL WORKSHEET'!$B:$B,TRUE,'SCHOOL WORKSHEET'!$C:$C,$A138))</f>
        <v>0</v>
      </c>
      <c r="M138" s="209">
        <f>SUMIFS('SCHOOL WORKSHEET'!$BO:$BO,'SCHOOL WORKSHEET'!$B:$B,TRUE,'SCHOOL WORKSHEET'!$C:$C,$A138)+SUMIFS('SCHOOL WORKSHEET'!$BS:$BS,'SCHOOL WORKSHEET'!$B:$B,TRUE,'SCHOOL WORKSHEET'!$C:$C,$A138)</f>
        <v>0</v>
      </c>
      <c r="N138" s="210">
        <f>SUMIFS('SCHOOL WORKSHEET'!$BP:$BP,'SCHOOL WORKSHEET'!$B:$B,TRUE,'SCHOOL WORKSHEET'!$C:$C,$A138)</f>
        <v>0</v>
      </c>
      <c r="O138" s="210">
        <f>SUMIFS('SCHOOL WORKSHEET'!$BQ:$BQ,'SCHOOL WORKSHEET'!$B:$B,TRUE,'SCHOOL WORKSHEET'!$C:$C,$A138)+SUMIFS('SCHOOL WORKSHEET'!$BT:$BT,'SCHOOL WORKSHEET'!$B:$B,TRUE,'SCHOOL WORKSHEET'!$C:$C,$A138)</f>
        <v>0</v>
      </c>
      <c r="P138" s="210">
        <f>SUMIFS('SCHOOL WORKSHEET'!$BR:$BR,'SCHOOL WORKSHEET'!$B:$B,TRUE,'SCHOOL WORKSHEET'!$C:$C,$A138)</f>
        <v>0</v>
      </c>
      <c r="Q138" s="210">
        <f>SUMIFS('SCHOOL WORKSHEET'!$BU:$BU,'SCHOOL WORKSHEET'!$B:$B,TRUE,'SCHOOL WORKSHEET'!$C:$C,$A138)+SUMIFS('SCHOOL WORKSHEET'!$BS:$BS,'SCHOOL WORKSHEET'!$B:$B,TRUE,'SCHOOL WORKSHEET'!$C:$C,$A138)</f>
        <v>0</v>
      </c>
      <c r="R138" s="167">
        <f t="shared" si="10"/>
        <v>0</v>
      </c>
      <c r="S138" s="211">
        <f>SUMIFS('SCHOOL WORKSHEET'!$BV:$BV,'SCHOOL WORKSHEET'!$B:$B,TRUE,'SCHOOL WORKSHEET'!$C:$C,$A138)</f>
        <v>0</v>
      </c>
      <c r="T138" s="212">
        <f>SUMIFS('SCHOOL WORKSHEET'!$BW:$BW,'SCHOOL WORKSHEET'!$B:$B,TRUE,'SCHOOL WORKSHEET'!$C:$C,$A138)</f>
        <v>0</v>
      </c>
      <c r="U138" s="213">
        <f t="shared" si="11"/>
        <v>0</v>
      </c>
      <c r="V138" s="214">
        <f t="shared" si="12"/>
        <v>0</v>
      </c>
    </row>
    <row r="139" spans="1:22" ht="22.5" customHeight="1" x14ac:dyDescent="0.2">
      <c r="A139" s="200">
        <v>136</v>
      </c>
      <c r="B139" s="201" t="s">
        <v>442</v>
      </c>
      <c r="C139" s="202">
        <f>COUNTIFS('SCHOOL WORKSHEET'!B:B,TRUE,'SCHOOL WORKSHEET'!C:C,A139)</f>
        <v>0</v>
      </c>
      <c r="D139" s="203">
        <f>SUMIFS('SCHOOL WORKSHEET'!$I:$I,'SCHOOL WORKSHEET'!$B:$B,TRUE,'SCHOOL WORKSHEET'!$C:$C,$A139)</f>
        <v>0</v>
      </c>
      <c r="E139" s="98">
        <f>IF(SUMIFS('SCHOOL WORKSHEET'!$F:$F,'SCHOOL WORKSHEET'!$B:$B,TRUE,'SCHOOL WORKSHEET'!$C:$C,$A139)=0,0,
IF(ROUND(SUMIFS('SCHOOL WORKSHEET'!$F:$F,'SCHOOL WORKSHEET'!$B:$B,TRUE,'SCHOOL WORKSHEET'!$C:$C,$A139)/SUMIFS('SCHOOL WORKSHEET'!$I:$I,'SCHOOL WORKSHEET'!$B:$B,TRUE,'SCHOOL WORKSHEET'!$C:$C,$A139),4)&gt;=0.4,
MIN(1,ROUND(SUMIFS('SCHOOL WORKSHEET'!$F:$F,'SCHOOL WORKSHEET'!$B:$B,TRUE,'SCHOOL WORKSHEET'!$C:$C,$A139)/SUMIFS('SCHOOL WORKSHEET'!$I:$I,'SCHOOL WORKSHEET'!$B:$B,TRUE,'SCHOOL WORKSHEET'!$C:$C,$A139)*'FEDERAL RATES (HIDDEN)'!$C$2,4)),
ROUND(SUMIFS('SCHOOL WORKSHEET'!$F:$F,'SCHOOL WORKSHEET'!$B:$B,TRUE,'SCHOOL WORKSHEET'!$C:$C,$A139)/SUMIFS('SCHOOL WORKSHEET'!$I:$I,'SCHOOL WORKSHEET'!$B:$B,TRUE,'SCHOOL WORKSHEET'!$C:$C,$A139),4)))</f>
        <v>0</v>
      </c>
      <c r="F139" s="204"/>
      <c r="G139" s="205">
        <f>IF(SUMIFS('SCHOOL WORKSHEET'!$H:$H,'SCHOOL WORKSHEET'!$B:$B,TRUE,'SCHOOL WORKSHEET'!$C:$C,$A139)=0,0,1-$E139)</f>
        <v>0</v>
      </c>
      <c r="H139" s="206">
        <f>IF($C139=0,0,SUMIFS('SCHOOL WORKSHEET'!$S:$S,'SCHOOL WORKSHEET'!$B:$B,TRUE,'SCHOOL WORKSHEET'!$C:$C,$A139)/SUMIFS('SCHOOL WORKSHEET'!$N:$N,'SCHOOL WORKSHEET'!$B:$B,TRUE,'SCHOOL WORKSHEET'!$C:$C,$A139))</f>
        <v>0</v>
      </c>
      <c r="I139" s="207">
        <f>IF($C139=0,0,SUMIFS('SCHOOL WORKSHEET'!$X:$X,'SCHOOL WORKSHEET'!$B:$B,TRUE,'SCHOOL WORKSHEET'!$C:$C,$A139)/SUMIFS('SCHOOL WORKSHEET'!$N:$N,'SCHOOL WORKSHEET'!$B:$B,TRUE,'SCHOOL WORKSHEET'!$C:$C,$A139))</f>
        <v>0</v>
      </c>
      <c r="J139" s="207">
        <f>IF($C139=0,0,SUMIFS('SCHOOL WORKSHEET'!$AC:$AC,'SCHOOL WORKSHEET'!$B:$B,TRUE,'SCHOOL WORKSHEET'!$C:$C,$A139)/SUMIFS('SCHOOL WORKSHEET'!$N:$N,'SCHOOL WORKSHEET'!$B:$B,TRUE,'SCHOOL WORKSHEET'!$C:$C,$A139))</f>
        <v>0</v>
      </c>
      <c r="K139" s="207">
        <f>IF($C139=0,0,SUMIFS('SCHOOL WORKSHEET'!$AH:$AH,'SCHOOL WORKSHEET'!$B:$B,TRUE,'SCHOOL WORKSHEET'!$C:$C,$A139)/SUMIFS('SCHOOL WORKSHEET'!$N:$N,'SCHOOL WORKSHEET'!$B:$B,TRUE,'SCHOOL WORKSHEET'!$C:$C,$A139))</f>
        <v>0</v>
      </c>
      <c r="L139" s="208">
        <f>IF($C139=0,0,SUMIFS('SCHOOL WORKSHEET'!$AJ:$AJ,'SCHOOL WORKSHEET'!$B:$B,TRUE,'SCHOOL WORKSHEET'!$C:$C,$A139)/SUMIFS('SCHOOL WORKSHEET'!$N:$N,'SCHOOL WORKSHEET'!$B:$B,TRUE,'SCHOOL WORKSHEET'!$C:$C,$A139))</f>
        <v>0</v>
      </c>
      <c r="M139" s="209">
        <f>SUMIFS('SCHOOL WORKSHEET'!$BO:$BO,'SCHOOL WORKSHEET'!$B:$B,TRUE,'SCHOOL WORKSHEET'!$C:$C,$A139)+SUMIFS('SCHOOL WORKSHEET'!$BS:$BS,'SCHOOL WORKSHEET'!$B:$B,TRUE,'SCHOOL WORKSHEET'!$C:$C,$A139)</f>
        <v>0</v>
      </c>
      <c r="N139" s="210">
        <f>SUMIFS('SCHOOL WORKSHEET'!$BP:$BP,'SCHOOL WORKSHEET'!$B:$B,TRUE,'SCHOOL WORKSHEET'!$C:$C,$A139)</f>
        <v>0</v>
      </c>
      <c r="O139" s="210">
        <f>SUMIFS('SCHOOL WORKSHEET'!$BQ:$BQ,'SCHOOL WORKSHEET'!$B:$B,TRUE,'SCHOOL WORKSHEET'!$C:$C,$A139)+SUMIFS('SCHOOL WORKSHEET'!$BT:$BT,'SCHOOL WORKSHEET'!$B:$B,TRUE,'SCHOOL WORKSHEET'!$C:$C,$A139)</f>
        <v>0</v>
      </c>
      <c r="P139" s="210">
        <f>SUMIFS('SCHOOL WORKSHEET'!$BR:$BR,'SCHOOL WORKSHEET'!$B:$B,TRUE,'SCHOOL WORKSHEET'!$C:$C,$A139)</f>
        <v>0</v>
      </c>
      <c r="Q139" s="210">
        <f>SUMIFS('SCHOOL WORKSHEET'!$BU:$BU,'SCHOOL WORKSHEET'!$B:$B,TRUE,'SCHOOL WORKSHEET'!$C:$C,$A139)+SUMIFS('SCHOOL WORKSHEET'!$BS:$BS,'SCHOOL WORKSHEET'!$B:$B,TRUE,'SCHOOL WORKSHEET'!$C:$C,$A139)</f>
        <v>0</v>
      </c>
      <c r="R139" s="167">
        <f t="shared" si="10"/>
        <v>0</v>
      </c>
      <c r="S139" s="211">
        <f>SUMIFS('SCHOOL WORKSHEET'!$BV:$BV,'SCHOOL WORKSHEET'!$B:$B,TRUE,'SCHOOL WORKSHEET'!$C:$C,$A139)</f>
        <v>0</v>
      </c>
      <c r="T139" s="212">
        <f>SUMIFS('SCHOOL WORKSHEET'!$BW:$BW,'SCHOOL WORKSHEET'!$B:$B,TRUE,'SCHOOL WORKSHEET'!$C:$C,$A139)</f>
        <v>0</v>
      </c>
      <c r="U139" s="213">
        <f t="shared" si="11"/>
        <v>0</v>
      </c>
      <c r="V139" s="214">
        <f t="shared" si="12"/>
        <v>0</v>
      </c>
    </row>
    <row r="140" spans="1:22" ht="22.5" customHeight="1" x14ac:dyDescent="0.2">
      <c r="A140" s="200">
        <v>137</v>
      </c>
      <c r="B140" s="201" t="s">
        <v>443</v>
      </c>
      <c r="C140" s="202">
        <f>COUNTIFS('SCHOOL WORKSHEET'!B:B,TRUE,'SCHOOL WORKSHEET'!C:C,A140)</f>
        <v>0</v>
      </c>
      <c r="D140" s="203">
        <f>SUMIFS('SCHOOL WORKSHEET'!$I:$I,'SCHOOL WORKSHEET'!$B:$B,TRUE,'SCHOOL WORKSHEET'!$C:$C,$A140)</f>
        <v>0</v>
      </c>
      <c r="E140" s="98">
        <f>IF(SUMIFS('SCHOOL WORKSHEET'!$F:$F,'SCHOOL WORKSHEET'!$B:$B,TRUE,'SCHOOL WORKSHEET'!$C:$C,$A140)=0,0,
IF(ROUND(SUMIFS('SCHOOL WORKSHEET'!$F:$F,'SCHOOL WORKSHEET'!$B:$B,TRUE,'SCHOOL WORKSHEET'!$C:$C,$A140)/SUMIFS('SCHOOL WORKSHEET'!$I:$I,'SCHOOL WORKSHEET'!$B:$B,TRUE,'SCHOOL WORKSHEET'!$C:$C,$A140),4)&gt;=0.4,
MIN(1,ROUND(SUMIFS('SCHOOL WORKSHEET'!$F:$F,'SCHOOL WORKSHEET'!$B:$B,TRUE,'SCHOOL WORKSHEET'!$C:$C,$A140)/SUMIFS('SCHOOL WORKSHEET'!$I:$I,'SCHOOL WORKSHEET'!$B:$B,TRUE,'SCHOOL WORKSHEET'!$C:$C,$A140)*'FEDERAL RATES (HIDDEN)'!$C$2,4)),
ROUND(SUMIFS('SCHOOL WORKSHEET'!$F:$F,'SCHOOL WORKSHEET'!$B:$B,TRUE,'SCHOOL WORKSHEET'!$C:$C,$A140)/SUMIFS('SCHOOL WORKSHEET'!$I:$I,'SCHOOL WORKSHEET'!$B:$B,TRUE,'SCHOOL WORKSHEET'!$C:$C,$A140),4)))</f>
        <v>0</v>
      </c>
      <c r="F140" s="204"/>
      <c r="G140" s="205">
        <f>IF(SUMIFS('SCHOOL WORKSHEET'!$H:$H,'SCHOOL WORKSHEET'!$B:$B,TRUE,'SCHOOL WORKSHEET'!$C:$C,$A140)=0,0,1-$E140)</f>
        <v>0</v>
      </c>
      <c r="H140" s="206">
        <f>IF($C140=0,0,SUMIFS('SCHOOL WORKSHEET'!$S:$S,'SCHOOL WORKSHEET'!$B:$B,TRUE,'SCHOOL WORKSHEET'!$C:$C,$A140)/SUMIFS('SCHOOL WORKSHEET'!$N:$N,'SCHOOL WORKSHEET'!$B:$B,TRUE,'SCHOOL WORKSHEET'!$C:$C,$A140))</f>
        <v>0</v>
      </c>
      <c r="I140" s="207">
        <f>IF($C140=0,0,SUMIFS('SCHOOL WORKSHEET'!$X:$X,'SCHOOL WORKSHEET'!$B:$B,TRUE,'SCHOOL WORKSHEET'!$C:$C,$A140)/SUMIFS('SCHOOL WORKSHEET'!$N:$N,'SCHOOL WORKSHEET'!$B:$B,TRUE,'SCHOOL WORKSHEET'!$C:$C,$A140))</f>
        <v>0</v>
      </c>
      <c r="J140" s="207">
        <f>IF($C140=0,0,SUMIFS('SCHOOL WORKSHEET'!$AC:$AC,'SCHOOL WORKSHEET'!$B:$B,TRUE,'SCHOOL WORKSHEET'!$C:$C,$A140)/SUMIFS('SCHOOL WORKSHEET'!$N:$N,'SCHOOL WORKSHEET'!$B:$B,TRUE,'SCHOOL WORKSHEET'!$C:$C,$A140))</f>
        <v>0</v>
      </c>
      <c r="K140" s="207">
        <f>IF($C140=0,0,SUMIFS('SCHOOL WORKSHEET'!$AH:$AH,'SCHOOL WORKSHEET'!$B:$B,TRUE,'SCHOOL WORKSHEET'!$C:$C,$A140)/SUMIFS('SCHOOL WORKSHEET'!$N:$N,'SCHOOL WORKSHEET'!$B:$B,TRUE,'SCHOOL WORKSHEET'!$C:$C,$A140))</f>
        <v>0</v>
      </c>
      <c r="L140" s="208">
        <f>IF($C140=0,0,SUMIFS('SCHOOL WORKSHEET'!$AJ:$AJ,'SCHOOL WORKSHEET'!$B:$B,TRUE,'SCHOOL WORKSHEET'!$C:$C,$A140)/SUMIFS('SCHOOL WORKSHEET'!$N:$N,'SCHOOL WORKSHEET'!$B:$B,TRUE,'SCHOOL WORKSHEET'!$C:$C,$A140))</f>
        <v>0</v>
      </c>
      <c r="M140" s="209">
        <f>SUMIFS('SCHOOL WORKSHEET'!$BO:$BO,'SCHOOL WORKSHEET'!$B:$B,TRUE,'SCHOOL WORKSHEET'!$C:$C,$A140)+SUMIFS('SCHOOL WORKSHEET'!$BS:$BS,'SCHOOL WORKSHEET'!$B:$B,TRUE,'SCHOOL WORKSHEET'!$C:$C,$A140)</f>
        <v>0</v>
      </c>
      <c r="N140" s="210">
        <f>SUMIFS('SCHOOL WORKSHEET'!$BP:$BP,'SCHOOL WORKSHEET'!$B:$B,TRUE,'SCHOOL WORKSHEET'!$C:$C,$A140)</f>
        <v>0</v>
      </c>
      <c r="O140" s="210">
        <f>SUMIFS('SCHOOL WORKSHEET'!$BQ:$BQ,'SCHOOL WORKSHEET'!$B:$B,TRUE,'SCHOOL WORKSHEET'!$C:$C,$A140)+SUMIFS('SCHOOL WORKSHEET'!$BT:$BT,'SCHOOL WORKSHEET'!$B:$B,TRUE,'SCHOOL WORKSHEET'!$C:$C,$A140)</f>
        <v>0</v>
      </c>
      <c r="P140" s="210">
        <f>SUMIFS('SCHOOL WORKSHEET'!$BR:$BR,'SCHOOL WORKSHEET'!$B:$B,TRUE,'SCHOOL WORKSHEET'!$C:$C,$A140)</f>
        <v>0</v>
      </c>
      <c r="Q140" s="210">
        <f>SUMIFS('SCHOOL WORKSHEET'!$BU:$BU,'SCHOOL WORKSHEET'!$B:$B,TRUE,'SCHOOL WORKSHEET'!$C:$C,$A140)+SUMIFS('SCHOOL WORKSHEET'!$BS:$BS,'SCHOOL WORKSHEET'!$B:$B,TRUE,'SCHOOL WORKSHEET'!$C:$C,$A140)</f>
        <v>0</v>
      </c>
      <c r="R140" s="167">
        <f t="shared" si="10"/>
        <v>0</v>
      </c>
      <c r="S140" s="211">
        <f>SUMIFS('SCHOOL WORKSHEET'!$BV:$BV,'SCHOOL WORKSHEET'!$B:$B,TRUE,'SCHOOL WORKSHEET'!$C:$C,$A140)</f>
        <v>0</v>
      </c>
      <c r="T140" s="212">
        <f>SUMIFS('SCHOOL WORKSHEET'!$BW:$BW,'SCHOOL WORKSHEET'!$B:$B,TRUE,'SCHOOL WORKSHEET'!$C:$C,$A140)</f>
        <v>0</v>
      </c>
      <c r="U140" s="213">
        <f t="shared" si="11"/>
        <v>0</v>
      </c>
      <c r="V140" s="214">
        <f t="shared" si="12"/>
        <v>0</v>
      </c>
    </row>
    <row r="141" spans="1:22" ht="22.5" customHeight="1" x14ac:dyDescent="0.2">
      <c r="A141" s="200">
        <v>138</v>
      </c>
      <c r="B141" s="201" t="s">
        <v>444</v>
      </c>
      <c r="C141" s="202">
        <f>COUNTIFS('SCHOOL WORKSHEET'!B:B,TRUE,'SCHOOL WORKSHEET'!C:C,A141)</f>
        <v>0</v>
      </c>
      <c r="D141" s="203">
        <f>SUMIFS('SCHOOL WORKSHEET'!$I:$I,'SCHOOL WORKSHEET'!$B:$B,TRUE,'SCHOOL WORKSHEET'!$C:$C,$A141)</f>
        <v>0</v>
      </c>
      <c r="E141" s="98">
        <f>IF(SUMIFS('SCHOOL WORKSHEET'!$F:$F,'SCHOOL WORKSHEET'!$B:$B,TRUE,'SCHOOL WORKSHEET'!$C:$C,$A141)=0,0,
IF(ROUND(SUMIFS('SCHOOL WORKSHEET'!$F:$F,'SCHOOL WORKSHEET'!$B:$B,TRUE,'SCHOOL WORKSHEET'!$C:$C,$A141)/SUMIFS('SCHOOL WORKSHEET'!$I:$I,'SCHOOL WORKSHEET'!$B:$B,TRUE,'SCHOOL WORKSHEET'!$C:$C,$A141),4)&gt;=0.4,
MIN(1,ROUND(SUMIFS('SCHOOL WORKSHEET'!$F:$F,'SCHOOL WORKSHEET'!$B:$B,TRUE,'SCHOOL WORKSHEET'!$C:$C,$A141)/SUMIFS('SCHOOL WORKSHEET'!$I:$I,'SCHOOL WORKSHEET'!$B:$B,TRUE,'SCHOOL WORKSHEET'!$C:$C,$A141)*'FEDERAL RATES (HIDDEN)'!$C$2,4)),
ROUND(SUMIFS('SCHOOL WORKSHEET'!$F:$F,'SCHOOL WORKSHEET'!$B:$B,TRUE,'SCHOOL WORKSHEET'!$C:$C,$A141)/SUMIFS('SCHOOL WORKSHEET'!$I:$I,'SCHOOL WORKSHEET'!$B:$B,TRUE,'SCHOOL WORKSHEET'!$C:$C,$A141),4)))</f>
        <v>0</v>
      </c>
      <c r="F141" s="204"/>
      <c r="G141" s="205">
        <f>IF(SUMIFS('SCHOOL WORKSHEET'!$H:$H,'SCHOOL WORKSHEET'!$B:$B,TRUE,'SCHOOL WORKSHEET'!$C:$C,$A141)=0,0,1-$E141)</f>
        <v>0</v>
      </c>
      <c r="H141" s="206">
        <f>IF($C141=0,0,SUMIFS('SCHOOL WORKSHEET'!$S:$S,'SCHOOL WORKSHEET'!$B:$B,TRUE,'SCHOOL WORKSHEET'!$C:$C,$A141)/SUMIFS('SCHOOL WORKSHEET'!$N:$N,'SCHOOL WORKSHEET'!$B:$B,TRUE,'SCHOOL WORKSHEET'!$C:$C,$A141))</f>
        <v>0</v>
      </c>
      <c r="I141" s="207">
        <f>IF($C141=0,0,SUMIFS('SCHOOL WORKSHEET'!$X:$X,'SCHOOL WORKSHEET'!$B:$B,TRUE,'SCHOOL WORKSHEET'!$C:$C,$A141)/SUMIFS('SCHOOL WORKSHEET'!$N:$N,'SCHOOL WORKSHEET'!$B:$B,TRUE,'SCHOOL WORKSHEET'!$C:$C,$A141))</f>
        <v>0</v>
      </c>
      <c r="J141" s="207">
        <f>IF($C141=0,0,SUMIFS('SCHOOL WORKSHEET'!$AC:$AC,'SCHOOL WORKSHEET'!$B:$B,TRUE,'SCHOOL WORKSHEET'!$C:$C,$A141)/SUMIFS('SCHOOL WORKSHEET'!$N:$N,'SCHOOL WORKSHEET'!$B:$B,TRUE,'SCHOOL WORKSHEET'!$C:$C,$A141))</f>
        <v>0</v>
      </c>
      <c r="K141" s="207">
        <f>IF($C141=0,0,SUMIFS('SCHOOL WORKSHEET'!$AH:$AH,'SCHOOL WORKSHEET'!$B:$B,TRUE,'SCHOOL WORKSHEET'!$C:$C,$A141)/SUMIFS('SCHOOL WORKSHEET'!$N:$N,'SCHOOL WORKSHEET'!$B:$B,TRUE,'SCHOOL WORKSHEET'!$C:$C,$A141))</f>
        <v>0</v>
      </c>
      <c r="L141" s="208">
        <f>IF($C141=0,0,SUMIFS('SCHOOL WORKSHEET'!$AJ:$AJ,'SCHOOL WORKSHEET'!$B:$B,TRUE,'SCHOOL WORKSHEET'!$C:$C,$A141)/SUMIFS('SCHOOL WORKSHEET'!$N:$N,'SCHOOL WORKSHEET'!$B:$B,TRUE,'SCHOOL WORKSHEET'!$C:$C,$A141))</f>
        <v>0</v>
      </c>
      <c r="M141" s="209">
        <f>SUMIFS('SCHOOL WORKSHEET'!$BO:$BO,'SCHOOL WORKSHEET'!$B:$B,TRUE,'SCHOOL WORKSHEET'!$C:$C,$A141)+SUMIFS('SCHOOL WORKSHEET'!$BS:$BS,'SCHOOL WORKSHEET'!$B:$B,TRUE,'SCHOOL WORKSHEET'!$C:$C,$A141)</f>
        <v>0</v>
      </c>
      <c r="N141" s="210">
        <f>SUMIFS('SCHOOL WORKSHEET'!$BP:$BP,'SCHOOL WORKSHEET'!$B:$B,TRUE,'SCHOOL WORKSHEET'!$C:$C,$A141)</f>
        <v>0</v>
      </c>
      <c r="O141" s="210">
        <f>SUMIFS('SCHOOL WORKSHEET'!$BQ:$BQ,'SCHOOL WORKSHEET'!$B:$B,TRUE,'SCHOOL WORKSHEET'!$C:$C,$A141)+SUMIFS('SCHOOL WORKSHEET'!$BT:$BT,'SCHOOL WORKSHEET'!$B:$B,TRUE,'SCHOOL WORKSHEET'!$C:$C,$A141)</f>
        <v>0</v>
      </c>
      <c r="P141" s="210">
        <f>SUMIFS('SCHOOL WORKSHEET'!$BR:$BR,'SCHOOL WORKSHEET'!$B:$B,TRUE,'SCHOOL WORKSHEET'!$C:$C,$A141)</f>
        <v>0</v>
      </c>
      <c r="Q141" s="210">
        <f>SUMIFS('SCHOOL WORKSHEET'!$BU:$BU,'SCHOOL WORKSHEET'!$B:$B,TRUE,'SCHOOL WORKSHEET'!$C:$C,$A141)+SUMIFS('SCHOOL WORKSHEET'!$BS:$BS,'SCHOOL WORKSHEET'!$B:$B,TRUE,'SCHOOL WORKSHEET'!$C:$C,$A141)</f>
        <v>0</v>
      </c>
      <c r="R141" s="167">
        <f t="shared" si="10"/>
        <v>0</v>
      </c>
      <c r="S141" s="211">
        <f>SUMIFS('SCHOOL WORKSHEET'!$BV:$BV,'SCHOOL WORKSHEET'!$B:$B,TRUE,'SCHOOL WORKSHEET'!$C:$C,$A141)</f>
        <v>0</v>
      </c>
      <c r="T141" s="212">
        <f>SUMIFS('SCHOOL WORKSHEET'!$BW:$BW,'SCHOOL WORKSHEET'!$B:$B,TRUE,'SCHOOL WORKSHEET'!$C:$C,$A141)</f>
        <v>0</v>
      </c>
      <c r="U141" s="213">
        <f t="shared" si="11"/>
        <v>0</v>
      </c>
      <c r="V141" s="214">
        <f t="shared" si="12"/>
        <v>0</v>
      </c>
    </row>
    <row r="142" spans="1:22" ht="22.5" customHeight="1" x14ac:dyDescent="0.2">
      <c r="A142" s="200">
        <v>139</v>
      </c>
      <c r="B142" s="201" t="s">
        <v>445</v>
      </c>
      <c r="C142" s="202">
        <f>COUNTIFS('SCHOOL WORKSHEET'!B:B,TRUE,'SCHOOL WORKSHEET'!C:C,A142)</f>
        <v>0</v>
      </c>
      <c r="D142" s="203">
        <f>SUMIFS('SCHOOL WORKSHEET'!$I:$I,'SCHOOL WORKSHEET'!$B:$B,TRUE,'SCHOOL WORKSHEET'!$C:$C,$A142)</f>
        <v>0</v>
      </c>
      <c r="E142" s="98">
        <f>IF(SUMIFS('SCHOOL WORKSHEET'!$F:$F,'SCHOOL WORKSHEET'!$B:$B,TRUE,'SCHOOL WORKSHEET'!$C:$C,$A142)=0,0,
IF(ROUND(SUMIFS('SCHOOL WORKSHEET'!$F:$F,'SCHOOL WORKSHEET'!$B:$B,TRUE,'SCHOOL WORKSHEET'!$C:$C,$A142)/SUMIFS('SCHOOL WORKSHEET'!$I:$I,'SCHOOL WORKSHEET'!$B:$B,TRUE,'SCHOOL WORKSHEET'!$C:$C,$A142),4)&gt;=0.4,
MIN(1,ROUND(SUMIFS('SCHOOL WORKSHEET'!$F:$F,'SCHOOL WORKSHEET'!$B:$B,TRUE,'SCHOOL WORKSHEET'!$C:$C,$A142)/SUMIFS('SCHOOL WORKSHEET'!$I:$I,'SCHOOL WORKSHEET'!$B:$B,TRUE,'SCHOOL WORKSHEET'!$C:$C,$A142)*'FEDERAL RATES (HIDDEN)'!$C$2,4)),
ROUND(SUMIFS('SCHOOL WORKSHEET'!$F:$F,'SCHOOL WORKSHEET'!$B:$B,TRUE,'SCHOOL WORKSHEET'!$C:$C,$A142)/SUMIFS('SCHOOL WORKSHEET'!$I:$I,'SCHOOL WORKSHEET'!$B:$B,TRUE,'SCHOOL WORKSHEET'!$C:$C,$A142),4)))</f>
        <v>0</v>
      </c>
      <c r="F142" s="204"/>
      <c r="G142" s="205">
        <f>IF(SUMIFS('SCHOOL WORKSHEET'!$H:$H,'SCHOOL WORKSHEET'!$B:$B,TRUE,'SCHOOL WORKSHEET'!$C:$C,$A142)=0,0,1-$E142)</f>
        <v>0</v>
      </c>
      <c r="H142" s="206">
        <f>IF($C142=0,0,SUMIFS('SCHOOL WORKSHEET'!$S:$S,'SCHOOL WORKSHEET'!$B:$B,TRUE,'SCHOOL WORKSHEET'!$C:$C,$A142)/SUMIFS('SCHOOL WORKSHEET'!$N:$N,'SCHOOL WORKSHEET'!$B:$B,TRUE,'SCHOOL WORKSHEET'!$C:$C,$A142))</f>
        <v>0</v>
      </c>
      <c r="I142" s="207">
        <f>IF($C142=0,0,SUMIFS('SCHOOL WORKSHEET'!$X:$X,'SCHOOL WORKSHEET'!$B:$B,TRUE,'SCHOOL WORKSHEET'!$C:$C,$A142)/SUMIFS('SCHOOL WORKSHEET'!$N:$N,'SCHOOL WORKSHEET'!$B:$B,TRUE,'SCHOOL WORKSHEET'!$C:$C,$A142))</f>
        <v>0</v>
      </c>
      <c r="J142" s="207">
        <f>IF($C142=0,0,SUMIFS('SCHOOL WORKSHEET'!$AC:$AC,'SCHOOL WORKSHEET'!$B:$B,TRUE,'SCHOOL WORKSHEET'!$C:$C,$A142)/SUMIFS('SCHOOL WORKSHEET'!$N:$N,'SCHOOL WORKSHEET'!$B:$B,TRUE,'SCHOOL WORKSHEET'!$C:$C,$A142))</f>
        <v>0</v>
      </c>
      <c r="K142" s="207">
        <f>IF($C142=0,0,SUMIFS('SCHOOL WORKSHEET'!$AH:$AH,'SCHOOL WORKSHEET'!$B:$B,TRUE,'SCHOOL WORKSHEET'!$C:$C,$A142)/SUMIFS('SCHOOL WORKSHEET'!$N:$N,'SCHOOL WORKSHEET'!$B:$B,TRUE,'SCHOOL WORKSHEET'!$C:$C,$A142))</f>
        <v>0</v>
      </c>
      <c r="L142" s="208">
        <f>IF($C142=0,0,SUMIFS('SCHOOL WORKSHEET'!$AJ:$AJ,'SCHOOL WORKSHEET'!$B:$B,TRUE,'SCHOOL WORKSHEET'!$C:$C,$A142)/SUMIFS('SCHOOL WORKSHEET'!$N:$N,'SCHOOL WORKSHEET'!$B:$B,TRUE,'SCHOOL WORKSHEET'!$C:$C,$A142))</f>
        <v>0</v>
      </c>
      <c r="M142" s="209">
        <f>SUMIFS('SCHOOL WORKSHEET'!$BO:$BO,'SCHOOL WORKSHEET'!$B:$B,TRUE,'SCHOOL WORKSHEET'!$C:$C,$A142)+SUMIFS('SCHOOL WORKSHEET'!$BS:$BS,'SCHOOL WORKSHEET'!$B:$B,TRUE,'SCHOOL WORKSHEET'!$C:$C,$A142)</f>
        <v>0</v>
      </c>
      <c r="N142" s="210">
        <f>SUMIFS('SCHOOL WORKSHEET'!$BP:$BP,'SCHOOL WORKSHEET'!$B:$B,TRUE,'SCHOOL WORKSHEET'!$C:$C,$A142)</f>
        <v>0</v>
      </c>
      <c r="O142" s="210">
        <f>SUMIFS('SCHOOL WORKSHEET'!$BQ:$BQ,'SCHOOL WORKSHEET'!$B:$B,TRUE,'SCHOOL WORKSHEET'!$C:$C,$A142)+SUMIFS('SCHOOL WORKSHEET'!$BT:$BT,'SCHOOL WORKSHEET'!$B:$B,TRUE,'SCHOOL WORKSHEET'!$C:$C,$A142)</f>
        <v>0</v>
      </c>
      <c r="P142" s="210">
        <f>SUMIFS('SCHOOL WORKSHEET'!$BR:$BR,'SCHOOL WORKSHEET'!$B:$B,TRUE,'SCHOOL WORKSHEET'!$C:$C,$A142)</f>
        <v>0</v>
      </c>
      <c r="Q142" s="210">
        <f>SUMIFS('SCHOOL WORKSHEET'!$BU:$BU,'SCHOOL WORKSHEET'!$B:$B,TRUE,'SCHOOL WORKSHEET'!$C:$C,$A142)+SUMIFS('SCHOOL WORKSHEET'!$BS:$BS,'SCHOOL WORKSHEET'!$B:$B,TRUE,'SCHOOL WORKSHEET'!$C:$C,$A142)</f>
        <v>0</v>
      </c>
      <c r="R142" s="167">
        <f t="shared" si="10"/>
        <v>0</v>
      </c>
      <c r="S142" s="211">
        <f>SUMIFS('SCHOOL WORKSHEET'!$BV:$BV,'SCHOOL WORKSHEET'!$B:$B,TRUE,'SCHOOL WORKSHEET'!$C:$C,$A142)</f>
        <v>0</v>
      </c>
      <c r="T142" s="212">
        <f>SUMIFS('SCHOOL WORKSHEET'!$BW:$BW,'SCHOOL WORKSHEET'!$B:$B,TRUE,'SCHOOL WORKSHEET'!$C:$C,$A142)</f>
        <v>0</v>
      </c>
      <c r="U142" s="213">
        <f t="shared" si="11"/>
        <v>0</v>
      </c>
      <c r="V142" s="214">
        <f t="shared" si="12"/>
        <v>0</v>
      </c>
    </row>
    <row r="143" spans="1:22" ht="22.5" customHeight="1" x14ac:dyDescent="0.2">
      <c r="A143" s="200">
        <v>140</v>
      </c>
      <c r="B143" s="201" t="s">
        <v>446</v>
      </c>
      <c r="C143" s="202">
        <f>COUNTIFS('SCHOOL WORKSHEET'!B:B,TRUE,'SCHOOL WORKSHEET'!C:C,A143)</f>
        <v>0</v>
      </c>
      <c r="D143" s="203">
        <f>SUMIFS('SCHOOL WORKSHEET'!$I:$I,'SCHOOL WORKSHEET'!$B:$B,TRUE,'SCHOOL WORKSHEET'!$C:$C,$A143)</f>
        <v>0</v>
      </c>
      <c r="E143" s="98">
        <f>IF(SUMIFS('SCHOOL WORKSHEET'!$F:$F,'SCHOOL WORKSHEET'!$B:$B,TRUE,'SCHOOL WORKSHEET'!$C:$C,$A143)=0,0,
IF(ROUND(SUMIFS('SCHOOL WORKSHEET'!$F:$F,'SCHOOL WORKSHEET'!$B:$B,TRUE,'SCHOOL WORKSHEET'!$C:$C,$A143)/SUMIFS('SCHOOL WORKSHEET'!$I:$I,'SCHOOL WORKSHEET'!$B:$B,TRUE,'SCHOOL WORKSHEET'!$C:$C,$A143),4)&gt;=0.4,
MIN(1,ROUND(SUMIFS('SCHOOL WORKSHEET'!$F:$F,'SCHOOL WORKSHEET'!$B:$B,TRUE,'SCHOOL WORKSHEET'!$C:$C,$A143)/SUMIFS('SCHOOL WORKSHEET'!$I:$I,'SCHOOL WORKSHEET'!$B:$B,TRUE,'SCHOOL WORKSHEET'!$C:$C,$A143)*'FEDERAL RATES (HIDDEN)'!$C$2,4)),
ROUND(SUMIFS('SCHOOL WORKSHEET'!$F:$F,'SCHOOL WORKSHEET'!$B:$B,TRUE,'SCHOOL WORKSHEET'!$C:$C,$A143)/SUMIFS('SCHOOL WORKSHEET'!$I:$I,'SCHOOL WORKSHEET'!$B:$B,TRUE,'SCHOOL WORKSHEET'!$C:$C,$A143),4)))</f>
        <v>0</v>
      </c>
      <c r="F143" s="204"/>
      <c r="G143" s="205">
        <f>IF(SUMIFS('SCHOOL WORKSHEET'!$H:$H,'SCHOOL WORKSHEET'!$B:$B,TRUE,'SCHOOL WORKSHEET'!$C:$C,$A143)=0,0,1-$E143)</f>
        <v>0</v>
      </c>
      <c r="H143" s="206">
        <f>IF($C143=0,0,SUMIFS('SCHOOL WORKSHEET'!$S:$S,'SCHOOL WORKSHEET'!$B:$B,TRUE,'SCHOOL WORKSHEET'!$C:$C,$A143)/SUMIFS('SCHOOL WORKSHEET'!$N:$N,'SCHOOL WORKSHEET'!$B:$B,TRUE,'SCHOOL WORKSHEET'!$C:$C,$A143))</f>
        <v>0</v>
      </c>
      <c r="I143" s="207">
        <f>IF($C143=0,0,SUMIFS('SCHOOL WORKSHEET'!$X:$X,'SCHOOL WORKSHEET'!$B:$B,TRUE,'SCHOOL WORKSHEET'!$C:$C,$A143)/SUMIFS('SCHOOL WORKSHEET'!$N:$N,'SCHOOL WORKSHEET'!$B:$B,TRUE,'SCHOOL WORKSHEET'!$C:$C,$A143))</f>
        <v>0</v>
      </c>
      <c r="J143" s="207">
        <f>IF($C143=0,0,SUMIFS('SCHOOL WORKSHEET'!$AC:$AC,'SCHOOL WORKSHEET'!$B:$B,TRUE,'SCHOOL WORKSHEET'!$C:$C,$A143)/SUMIFS('SCHOOL WORKSHEET'!$N:$N,'SCHOOL WORKSHEET'!$B:$B,TRUE,'SCHOOL WORKSHEET'!$C:$C,$A143))</f>
        <v>0</v>
      </c>
      <c r="K143" s="207">
        <f>IF($C143=0,0,SUMIFS('SCHOOL WORKSHEET'!$AH:$AH,'SCHOOL WORKSHEET'!$B:$B,TRUE,'SCHOOL WORKSHEET'!$C:$C,$A143)/SUMIFS('SCHOOL WORKSHEET'!$N:$N,'SCHOOL WORKSHEET'!$B:$B,TRUE,'SCHOOL WORKSHEET'!$C:$C,$A143))</f>
        <v>0</v>
      </c>
      <c r="L143" s="208">
        <f>IF($C143=0,0,SUMIFS('SCHOOL WORKSHEET'!$AJ:$AJ,'SCHOOL WORKSHEET'!$B:$B,TRUE,'SCHOOL WORKSHEET'!$C:$C,$A143)/SUMIFS('SCHOOL WORKSHEET'!$N:$N,'SCHOOL WORKSHEET'!$B:$B,TRUE,'SCHOOL WORKSHEET'!$C:$C,$A143))</f>
        <v>0</v>
      </c>
      <c r="M143" s="209">
        <f>SUMIFS('SCHOOL WORKSHEET'!$BO:$BO,'SCHOOL WORKSHEET'!$B:$B,TRUE,'SCHOOL WORKSHEET'!$C:$C,$A143)+SUMIFS('SCHOOL WORKSHEET'!$BS:$BS,'SCHOOL WORKSHEET'!$B:$B,TRUE,'SCHOOL WORKSHEET'!$C:$C,$A143)</f>
        <v>0</v>
      </c>
      <c r="N143" s="210">
        <f>SUMIFS('SCHOOL WORKSHEET'!$BP:$BP,'SCHOOL WORKSHEET'!$B:$B,TRUE,'SCHOOL WORKSHEET'!$C:$C,$A143)</f>
        <v>0</v>
      </c>
      <c r="O143" s="210">
        <f>SUMIFS('SCHOOL WORKSHEET'!$BQ:$BQ,'SCHOOL WORKSHEET'!$B:$B,TRUE,'SCHOOL WORKSHEET'!$C:$C,$A143)+SUMIFS('SCHOOL WORKSHEET'!$BT:$BT,'SCHOOL WORKSHEET'!$B:$B,TRUE,'SCHOOL WORKSHEET'!$C:$C,$A143)</f>
        <v>0</v>
      </c>
      <c r="P143" s="210">
        <f>SUMIFS('SCHOOL WORKSHEET'!$BR:$BR,'SCHOOL WORKSHEET'!$B:$B,TRUE,'SCHOOL WORKSHEET'!$C:$C,$A143)</f>
        <v>0</v>
      </c>
      <c r="Q143" s="210">
        <f>SUMIFS('SCHOOL WORKSHEET'!$BU:$BU,'SCHOOL WORKSHEET'!$B:$B,TRUE,'SCHOOL WORKSHEET'!$C:$C,$A143)+SUMIFS('SCHOOL WORKSHEET'!$BS:$BS,'SCHOOL WORKSHEET'!$B:$B,TRUE,'SCHOOL WORKSHEET'!$C:$C,$A143)</f>
        <v>0</v>
      </c>
      <c r="R143" s="167">
        <f t="shared" si="10"/>
        <v>0</v>
      </c>
      <c r="S143" s="211">
        <f>SUMIFS('SCHOOL WORKSHEET'!$BV:$BV,'SCHOOL WORKSHEET'!$B:$B,TRUE,'SCHOOL WORKSHEET'!$C:$C,$A143)</f>
        <v>0</v>
      </c>
      <c r="T143" s="212">
        <f>SUMIFS('SCHOOL WORKSHEET'!$BW:$BW,'SCHOOL WORKSHEET'!$B:$B,TRUE,'SCHOOL WORKSHEET'!$C:$C,$A143)</f>
        <v>0</v>
      </c>
      <c r="U143" s="213">
        <f t="shared" si="11"/>
        <v>0</v>
      </c>
      <c r="V143" s="214">
        <f t="shared" si="12"/>
        <v>0</v>
      </c>
    </row>
    <row r="144" spans="1:22" ht="22.5" customHeight="1" x14ac:dyDescent="0.2">
      <c r="A144" s="200">
        <v>141</v>
      </c>
      <c r="B144" s="201" t="s">
        <v>447</v>
      </c>
      <c r="C144" s="202">
        <f>COUNTIFS('SCHOOL WORKSHEET'!B:B,TRUE,'SCHOOL WORKSHEET'!C:C,A144)</f>
        <v>0</v>
      </c>
      <c r="D144" s="203">
        <f>SUMIFS('SCHOOL WORKSHEET'!$I:$I,'SCHOOL WORKSHEET'!$B:$B,TRUE,'SCHOOL WORKSHEET'!$C:$C,$A144)</f>
        <v>0</v>
      </c>
      <c r="E144" s="98">
        <f>IF(SUMIFS('SCHOOL WORKSHEET'!$F:$F,'SCHOOL WORKSHEET'!$B:$B,TRUE,'SCHOOL WORKSHEET'!$C:$C,$A144)=0,0,
IF(ROUND(SUMIFS('SCHOOL WORKSHEET'!$F:$F,'SCHOOL WORKSHEET'!$B:$B,TRUE,'SCHOOL WORKSHEET'!$C:$C,$A144)/SUMIFS('SCHOOL WORKSHEET'!$I:$I,'SCHOOL WORKSHEET'!$B:$B,TRUE,'SCHOOL WORKSHEET'!$C:$C,$A144),4)&gt;=0.4,
MIN(1,ROUND(SUMIFS('SCHOOL WORKSHEET'!$F:$F,'SCHOOL WORKSHEET'!$B:$B,TRUE,'SCHOOL WORKSHEET'!$C:$C,$A144)/SUMIFS('SCHOOL WORKSHEET'!$I:$I,'SCHOOL WORKSHEET'!$B:$B,TRUE,'SCHOOL WORKSHEET'!$C:$C,$A144)*'FEDERAL RATES (HIDDEN)'!$C$2,4)),
ROUND(SUMIFS('SCHOOL WORKSHEET'!$F:$F,'SCHOOL WORKSHEET'!$B:$B,TRUE,'SCHOOL WORKSHEET'!$C:$C,$A144)/SUMIFS('SCHOOL WORKSHEET'!$I:$I,'SCHOOL WORKSHEET'!$B:$B,TRUE,'SCHOOL WORKSHEET'!$C:$C,$A144),4)))</f>
        <v>0</v>
      </c>
      <c r="F144" s="204"/>
      <c r="G144" s="205">
        <f>IF(SUMIFS('SCHOOL WORKSHEET'!$H:$H,'SCHOOL WORKSHEET'!$B:$B,TRUE,'SCHOOL WORKSHEET'!$C:$C,$A144)=0,0,1-$E144)</f>
        <v>0</v>
      </c>
      <c r="H144" s="206">
        <f>IF($C144=0,0,SUMIFS('SCHOOL WORKSHEET'!$S:$S,'SCHOOL WORKSHEET'!$B:$B,TRUE,'SCHOOL WORKSHEET'!$C:$C,$A144)/SUMIFS('SCHOOL WORKSHEET'!$N:$N,'SCHOOL WORKSHEET'!$B:$B,TRUE,'SCHOOL WORKSHEET'!$C:$C,$A144))</f>
        <v>0</v>
      </c>
      <c r="I144" s="207">
        <f>IF($C144=0,0,SUMIFS('SCHOOL WORKSHEET'!$X:$X,'SCHOOL WORKSHEET'!$B:$B,TRUE,'SCHOOL WORKSHEET'!$C:$C,$A144)/SUMIFS('SCHOOL WORKSHEET'!$N:$N,'SCHOOL WORKSHEET'!$B:$B,TRUE,'SCHOOL WORKSHEET'!$C:$C,$A144))</f>
        <v>0</v>
      </c>
      <c r="J144" s="207">
        <f>IF($C144=0,0,SUMIFS('SCHOOL WORKSHEET'!$AC:$AC,'SCHOOL WORKSHEET'!$B:$B,TRUE,'SCHOOL WORKSHEET'!$C:$C,$A144)/SUMIFS('SCHOOL WORKSHEET'!$N:$N,'SCHOOL WORKSHEET'!$B:$B,TRUE,'SCHOOL WORKSHEET'!$C:$C,$A144))</f>
        <v>0</v>
      </c>
      <c r="K144" s="207">
        <f>IF($C144=0,0,SUMIFS('SCHOOL WORKSHEET'!$AH:$AH,'SCHOOL WORKSHEET'!$B:$B,TRUE,'SCHOOL WORKSHEET'!$C:$C,$A144)/SUMIFS('SCHOOL WORKSHEET'!$N:$N,'SCHOOL WORKSHEET'!$B:$B,TRUE,'SCHOOL WORKSHEET'!$C:$C,$A144))</f>
        <v>0</v>
      </c>
      <c r="L144" s="208">
        <f>IF($C144=0,0,SUMIFS('SCHOOL WORKSHEET'!$AJ:$AJ,'SCHOOL WORKSHEET'!$B:$B,TRUE,'SCHOOL WORKSHEET'!$C:$C,$A144)/SUMIFS('SCHOOL WORKSHEET'!$N:$N,'SCHOOL WORKSHEET'!$B:$B,TRUE,'SCHOOL WORKSHEET'!$C:$C,$A144))</f>
        <v>0</v>
      </c>
      <c r="M144" s="209">
        <f>SUMIFS('SCHOOL WORKSHEET'!$BO:$BO,'SCHOOL WORKSHEET'!$B:$B,TRUE,'SCHOOL WORKSHEET'!$C:$C,$A144)+SUMIFS('SCHOOL WORKSHEET'!$BS:$BS,'SCHOOL WORKSHEET'!$B:$B,TRUE,'SCHOOL WORKSHEET'!$C:$C,$A144)</f>
        <v>0</v>
      </c>
      <c r="N144" s="210">
        <f>SUMIFS('SCHOOL WORKSHEET'!$BP:$BP,'SCHOOL WORKSHEET'!$B:$B,TRUE,'SCHOOL WORKSHEET'!$C:$C,$A144)</f>
        <v>0</v>
      </c>
      <c r="O144" s="210">
        <f>SUMIFS('SCHOOL WORKSHEET'!$BQ:$BQ,'SCHOOL WORKSHEET'!$B:$B,TRUE,'SCHOOL WORKSHEET'!$C:$C,$A144)+SUMIFS('SCHOOL WORKSHEET'!$BT:$BT,'SCHOOL WORKSHEET'!$B:$B,TRUE,'SCHOOL WORKSHEET'!$C:$C,$A144)</f>
        <v>0</v>
      </c>
      <c r="P144" s="210">
        <f>SUMIFS('SCHOOL WORKSHEET'!$BR:$BR,'SCHOOL WORKSHEET'!$B:$B,TRUE,'SCHOOL WORKSHEET'!$C:$C,$A144)</f>
        <v>0</v>
      </c>
      <c r="Q144" s="210">
        <f>SUMIFS('SCHOOL WORKSHEET'!$BU:$BU,'SCHOOL WORKSHEET'!$B:$B,TRUE,'SCHOOL WORKSHEET'!$C:$C,$A144)+SUMIFS('SCHOOL WORKSHEET'!$BS:$BS,'SCHOOL WORKSHEET'!$B:$B,TRUE,'SCHOOL WORKSHEET'!$C:$C,$A144)</f>
        <v>0</v>
      </c>
      <c r="R144" s="167">
        <f t="shared" si="10"/>
        <v>0</v>
      </c>
      <c r="S144" s="211">
        <f>SUMIFS('SCHOOL WORKSHEET'!$BV:$BV,'SCHOOL WORKSHEET'!$B:$B,TRUE,'SCHOOL WORKSHEET'!$C:$C,$A144)</f>
        <v>0</v>
      </c>
      <c r="T144" s="212">
        <f>SUMIFS('SCHOOL WORKSHEET'!$BW:$BW,'SCHOOL WORKSHEET'!$B:$B,TRUE,'SCHOOL WORKSHEET'!$C:$C,$A144)</f>
        <v>0</v>
      </c>
      <c r="U144" s="213">
        <f t="shared" si="11"/>
        <v>0</v>
      </c>
      <c r="V144" s="214">
        <f t="shared" si="12"/>
        <v>0</v>
      </c>
    </row>
    <row r="145" spans="1:22" ht="22.5" customHeight="1" x14ac:dyDescent="0.2">
      <c r="A145" s="200">
        <v>142</v>
      </c>
      <c r="B145" s="201" t="s">
        <v>448</v>
      </c>
      <c r="C145" s="202">
        <f>COUNTIFS('SCHOOL WORKSHEET'!B:B,TRUE,'SCHOOL WORKSHEET'!C:C,A145)</f>
        <v>0</v>
      </c>
      <c r="D145" s="203">
        <f>SUMIFS('SCHOOL WORKSHEET'!$I:$I,'SCHOOL WORKSHEET'!$B:$B,TRUE,'SCHOOL WORKSHEET'!$C:$C,$A145)</f>
        <v>0</v>
      </c>
      <c r="E145" s="98">
        <f>IF(SUMIFS('SCHOOL WORKSHEET'!$F:$F,'SCHOOL WORKSHEET'!$B:$B,TRUE,'SCHOOL WORKSHEET'!$C:$C,$A145)=0,0,
IF(ROUND(SUMIFS('SCHOOL WORKSHEET'!$F:$F,'SCHOOL WORKSHEET'!$B:$B,TRUE,'SCHOOL WORKSHEET'!$C:$C,$A145)/SUMIFS('SCHOOL WORKSHEET'!$I:$I,'SCHOOL WORKSHEET'!$B:$B,TRUE,'SCHOOL WORKSHEET'!$C:$C,$A145),4)&gt;=0.4,
MIN(1,ROUND(SUMIFS('SCHOOL WORKSHEET'!$F:$F,'SCHOOL WORKSHEET'!$B:$B,TRUE,'SCHOOL WORKSHEET'!$C:$C,$A145)/SUMIFS('SCHOOL WORKSHEET'!$I:$I,'SCHOOL WORKSHEET'!$B:$B,TRUE,'SCHOOL WORKSHEET'!$C:$C,$A145)*'FEDERAL RATES (HIDDEN)'!$C$2,4)),
ROUND(SUMIFS('SCHOOL WORKSHEET'!$F:$F,'SCHOOL WORKSHEET'!$B:$B,TRUE,'SCHOOL WORKSHEET'!$C:$C,$A145)/SUMIFS('SCHOOL WORKSHEET'!$I:$I,'SCHOOL WORKSHEET'!$B:$B,TRUE,'SCHOOL WORKSHEET'!$C:$C,$A145),4)))</f>
        <v>0</v>
      </c>
      <c r="F145" s="204"/>
      <c r="G145" s="205">
        <f>IF(SUMIFS('SCHOOL WORKSHEET'!$H:$H,'SCHOOL WORKSHEET'!$B:$B,TRUE,'SCHOOL WORKSHEET'!$C:$C,$A145)=0,0,1-$E145)</f>
        <v>0</v>
      </c>
      <c r="H145" s="206">
        <f>IF($C145=0,0,SUMIFS('SCHOOL WORKSHEET'!$S:$S,'SCHOOL WORKSHEET'!$B:$B,TRUE,'SCHOOL WORKSHEET'!$C:$C,$A145)/SUMIFS('SCHOOL WORKSHEET'!$N:$N,'SCHOOL WORKSHEET'!$B:$B,TRUE,'SCHOOL WORKSHEET'!$C:$C,$A145))</f>
        <v>0</v>
      </c>
      <c r="I145" s="207">
        <f>IF($C145=0,0,SUMIFS('SCHOOL WORKSHEET'!$X:$X,'SCHOOL WORKSHEET'!$B:$B,TRUE,'SCHOOL WORKSHEET'!$C:$C,$A145)/SUMIFS('SCHOOL WORKSHEET'!$N:$N,'SCHOOL WORKSHEET'!$B:$B,TRUE,'SCHOOL WORKSHEET'!$C:$C,$A145))</f>
        <v>0</v>
      </c>
      <c r="J145" s="207">
        <f>IF($C145=0,0,SUMIFS('SCHOOL WORKSHEET'!$AC:$AC,'SCHOOL WORKSHEET'!$B:$B,TRUE,'SCHOOL WORKSHEET'!$C:$C,$A145)/SUMIFS('SCHOOL WORKSHEET'!$N:$N,'SCHOOL WORKSHEET'!$B:$B,TRUE,'SCHOOL WORKSHEET'!$C:$C,$A145))</f>
        <v>0</v>
      </c>
      <c r="K145" s="207">
        <f>IF($C145=0,0,SUMIFS('SCHOOL WORKSHEET'!$AH:$AH,'SCHOOL WORKSHEET'!$B:$B,TRUE,'SCHOOL WORKSHEET'!$C:$C,$A145)/SUMIFS('SCHOOL WORKSHEET'!$N:$N,'SCHOOL WORKSHEET'!$B:$B,TRUE,'SCHOOL WORKSHEET'!$C:$C,$A145))</f>
        <v>0</v>
      </c>
      <c r="L145" s="208">
        <f>IF($C145=0,0,SUMIFS('SCHOOL WORKSHEET'!$AJ:$AJ,'SCHOOL WORKSHEET'!$B:$B,TRUE,'SCHOOL WORKSHEET'!$C:$C,$A145)/SUMIFS('SCHOOL WORKSHEET'!$N:$N,'SCHOOL WORKSHEET'!$B:$B,TRUE,'SCHOOL WORKSHEET'!$C:$C,$A145))</f>
        <v>0</v>
      </c>
      <c r="M145" s="209">
        <f>SUMIFS('SCHOOL WORKSHEET'!$BO:$BO,'SCHOOL WORKSHEET'!$B:$B,TRUE,'SCHOOL WORKSHEET'!$C:$C,$A145)+SUMIFS('SCHOOL WORKSHEET'!$BS:$BS,'SCHOOL WORKSHEET'!$B:$B,TRUE,'SCHOOL WORKSHEET'!$C:$C,$A145)</f>
        <v>0</v>
      </c>
      <c r="N145" s="210">
        <f>SUMIFS('SCHOOL WORKSHEET'!$BP:$BP,'SCHOOL WORKSHEET'!$B:$B,TRUE,'SCHOOL WORKSHEET'!$C:$C,$A145)</f>
        <v>0</v>
      </c>
      <c r="O145" s="210">
        <f>SUMIFS('SCHOOL WORKSHEET'!$BQ:$BQ,'SCHOOL WORKSHEET'!$B:$B,TRUE,'SCHOOL WORKSHEET'!$C:$C,$A145)+SUMIFS('SCHOOL WORKSHEET'!$BT:$BT,'SCHOOL WORKSHEET'!$B:$B,TRUE,'SCHOOL WORKSHEET'!$C:$C,$A145)</f>
        <v>0</v>
      </c>
      <c r="P145" s="210">
        <f>SUMIFS('SCHOOL WORKSHEET'!$BR:$BR,'SCHOOL WORKSHEET'!$B:$B,TRUE,'SCHOOL WORKSHEET'!$C:$C,$A145)</f>
        <v>0</v>
      </c>
      <c r="Q145" s="210">
        <f>SUMIFS('SCHOOL WORKSHEET'!$BU:$BU,'SCHOOL WORKSHEET'!$B:$B,TRUE,'SCHOOL WORKSHEET'!$C:$C,$A145)+SUMIFS('SCHOOL WORKSHEET'!$BS:$BS,'SCHOOL WORKSHEET'!$B:$B,TRUE,'SCHOOL WORKSHEET'!$C:$C,$A145)</f>
        <v>0</v>
      </c>
      <c r="R145" s="167">
        <f t="shared" si="10"/>
        <v>0</v>
      </c>
      <c r="S145" s="211">
        <f>SUMIFS('SCHOOL WORKSHEET'!$BV:$BV,'SCHOOL WORKSHEET'!$B:$B,TRUE,'SCHOOL WORKSHEET'!$C:$C,$A145)</f>
        <v>0</v>
      </c>
      <c r="T145" s="212">
        <f>SUMIFS('SCHOOL WORKSHEET'!$BW:$BW,'SCHOOL WORKSHEET'!$B:$B,TRUE,'SCHOOL WORKSHEET'!$C:$C,$A145)</f>
        <v>0</v>
      </c>
      <c r="U145" s="213">
        <f t="shared" si="11"/>
        <v>0</v>
      </c>
      <c r="V145" s="214">
        <f t="shared" si="12"/>
        <v>0</v>
      </c>
    </row>
    <row r="146" spans="1:22" ht="22.5" customHeight="1" x14ac:dyDescent="0.2">
      <c r="A146" s="200">
        <v>143</v>
      </c>
      <c r="B146" s="201" t="s">
        <v>449</v>
      </c>
      <c r="C146" s="202">
        <f>COUNTIFS('SCHOOL WORKSHEET'!B:B,TRUE,'SCHOOL WORKSHEET'!C:C,A146)</f>
        <v>0</v>
      </c>
      <c r="D146" s="203">
        <f>SUMIFS('SCHOOL WORKSHEET'!$I:$I,'SCHOOL WORKSHEET'!$B:$B,TRUE,'SCHOOL WORKSHEET'!$C:$C,$A146)</f>
        <v>0</v>
      </c>
      <c r="E146" s="98">
        <f>IF(SUMIFS('SCHOOL WORKSHEET'!$F:$F,'SCHOOL WORKSHEET'!$B:$B,TRUE,'SCHOOL WORKSHEET'!$C:$C,$A146)=0,0,
IF(ROUND(SUMIFS('SCHOOL WORKSHEET'!$F:$F,'SCHOOL WORKSHEET'!$B:$B,TRUE,'SCHOOL WORKSHEET'!$C:$C,$A146)/SUMIFS('SCHOOL WORKSHEET'!$I:$I,'SCHOOL WORKSHEET'!$B:$B,TRUE,'SCHOOL WORKSHEET'!$C:$C,$A146),4)&gt;=0.4,
MIN(1,ROUND(SUMIFS('SCHOOL WORKSHEET'!$F:$F,'SCHOOL WORKSHEET'!$B:$B,TRUE,'SCHOOL WORKSHEET'!$C:$C,$A146)/SUMIFS('SCHOOL WORKSHEET'!$I:$I,'SCHOOL WORKSHEET'!$B:$B,TRUE,'SCHOOL WORKSHEET'!$C:$C,$A146)*'FEDERAL RATES (HIDDEN)'!$C$2,4)),
ROUND(SUMIFS('SCHOOL WORKSHEET'!$F:$F,'SCHOOL WORKSHEET'!$B:$B,TRUE,'SCHOOL WORKSHEET'!$C:$C,$A146)/SUMIFS('SCHOOL WORKSHEET'!$I:$I,'SCHOOL WORKSHEET'!$B:$B,TRUE,'SCHOOL WORKSHEET'!$C:$C,$A146),4)))</f>
        <v>0</v>
      </c>
      <c r="F146" s="204"/>
      <c r="G146" s="205">
        <f>IF(SUMIFS('SCHOOL WORKSHEET'!$H:$H,'SCHOOL WORKSHEET'!$B:$B,TRUE,'SCHOOL WORKSHEET'!$C:$C,$A146)=0,0,1-$E146)</f>
        <v>0</v>
      </c>
      <c r="H146" s="206">
        <f>IF($C146=0,0,SUMIFS('SCHOOL WORKSHEET'!$S:$S,'SCHOOL WORKSHEET'!$B:$B,TRUE,'SCHOOL WORKSHEET'!$C:$C,$A146)/SUMIFS('SCHOOL WORKSHEET'!$N:$N,'SCHOOL WORKSHEET'!$B:$B,TRUE,'SCHOOL WORKSHEET'!$C:$C,$A146))</f>
        <v>0</v>
      </c>
      <c r="I146" s="207">
        <f>IF($C146=0,0,SUMIFS('SCHOOL WORKSHEET'!$X:$X,'SCHOOL WORKSHEET'!$B:$B,TRUE,'SCHOOL WORKSHEET'!$C:$C,$A146)/SUMIFS('SCHOOL WORKSHEET'!$N:$N,'SCHOOL WORKSHEET'!$B:$B,TRUE,'SCHOOL WORKSHEET'!$C:$C,$A146))</f>
        <v>0</v>
      </c>
      <c r="J146" s="207">
        <f>IF($C146=0,0,SUMIFS('SCHOOL WORKSHEET'!$AC:$AC,'SCHOOL WORKSHEET'!$B:$B,TRUE,'SCHOOL WORKSHEET'!$C:$C,$A146)/SUMIFS('SCHOOL WORKSHEET'!$N:$N,'SCHOOL WORKSHEET'!$B:$B,TRUE,'SCHOOL WORKSHEET'!$C:$C,$A146))</f>
        <v>0</v>
      </c>
      <c r="K146" s="207">
        <f>IF($C146=0,0,SUMIFS('SCHOOL WORKSHEET'!$AH:$AH,'SCHOOL WORKSHEET'!$B:$B,TRUE,'SCHOOL WORKSHEET'!$C:$C,$A146)/SUMIFS('SCHOOL WORKSHEET'!$N:$N,'SCHOOL WORKSHEET'!$B:$B,TRUE,'SCHOOL WORKSHEET'!$C:$C,$A146))</f>
        <v>0</v>
      </c>
      <c r="L146" s="208">
        <f>IF($C146=0,0,SUMIFS('SCHOOL WORKSHEET'!$AJ:$AJ,'SCHOOL WORKSHEET'!$B:$B,TRUE,'SCHOOL WORKSHEET'!$C:$C,$A146)/SUMIFS('SCHOOL WORKSHEET'!$N:$N,'SCHOOL WORKSHEET'!$B:$B,TRUE,'SCHOOL WORKSHEET'!$C:$C,$A146))</f>
        <v>0</v>
      </c>
      <c r="M146" s="209">
        <f>SUMIFS('SCHOOL WORKSHEET'!$BO:$BO,'SCHOOL WORKSHEET'!$B:$B,TRUE,'SCHOOL WORKSHEET'!$C:$C,$A146)+SUMIFS('SCHOOL WORKSHEET'!$BS:$BS,'SCHOOL WORKSHEET'!$B:$B,TRUE,'SCHOOL WORKSHEET'!$C:$C,$A146)</f>
        <v>0</v>
      </c>
      <c r="N146" s="210">
        <f>SUMIFS('SCHOOL WORKSHEET'!$BP:$BP,'SCHOOL WORKSHEET'!$B:$B,TRUE,'SCHOOL WORKSHEET'!$C:$C,$A146)</f>
        <v>0</v>
      </c>
      <c r="O146" s="210">
        <f>SUMIFS('SCHOOL WORKSHEET'!$BQ:$BQ,'SCHOOL WORKSHEET'!$B:$B,TRUE,'SCHOOL WORKSHEET'!$C:$C,$A146)+SUMIFS('SCHOOL WORKSHEET'!$BT:$BT,'SCHOOL WORKSHEET'!$B:$B,TRUE,'SCHOOL WORKSHEET'!$C:$C,$A146)</f>
        <v>0</v>
      </c>
      <c r="P146" s="210">
        <f>SUMIFS('SCHOOL WORKSHEET'!$BR:$BR,'SCHOOL WORKSHEET'!$B:$B,TRUE,'SCHOOL WORKSHEET'!$C:$C,$A146)</f>
        <v>0</v>
      </c>
      <c r="Q146" s="210">
        <f>SUMIFS('SCHOOL WORKSHEET'!$BU:$BU,'SCHOOL WORKSHEET'!$B:$B,TRUE,'SCHOOL WORKSHEET'!$C:$C,$A146)+SUMIFS('SCHOOL WORKSHEET'!$BS:$BS,'SCHOOL WORKSHEET'!$B:$B,TRUE,'SCHOOL WORKSHEET'!$C:$C,$A146)</f>
        <v>0</v>
      </c>
      <c r="R146" s="167">
        <f t="shared" si="10"/>
        <v>0</v>
      </c>
      <c r="S146" s="211">
        <f>SUMIFS('SCHOOL WORKSHEET'!$BV:$BV,'SCHOOL WORKSHEET'!$B:$B,TRUE,'SCHOOL WORKSHEET'!$C:$C,$A146)</f>
        <v>0</v>
      </c>
      <c r="T146" s="212">
        <f>SUMIFS('SCHOOL WORKSHEET'!$BW:$BW,'SCHOOL WORKSHEET'!$B:$B,TRUE,'SCHOOL WORKSHEET'!$C:$C,$A146)</f>
        <v>0</v>
      </c>
      <c r="U146" s="213">
        <f t="shared" si="11"/>
        <v>0</v>
      </c>
      <c r="V146" s="214">
        <f t="shared" si="12"/>
        <v>0</v>
      </c>
    </row>
    <row r="147" spans="1:22" ht="22.5" customHeight="1" x14ac:dyDescent="0.2">
      <c r="A147" s="200">
        <v>144</v>
      </c>
      <c r="B147" s="201" t="s">
        <v>450</v>
      </c>
      <c r="C147" s="202">
        <f>COUNTIFS('SCHOOL WORKSHEET'!B:B,TRUE,'SCHOOL WORKSHEET'!C:C,A147)</f>
        <v>0</v>
      </c>
      <c r="D147" s="203">
        <f>SUMIFS('SCHOOL WORKSHEET'!$I:$I,'SCHOOL WORKSHEET'!$B:$B,TRUE,'SCHOOL WORKSHEET'!$C:$C,$A147)</f>
        <v>0</v>
      </c>
      <c r="E147" s="98">
        <f>IF(SUMIFS('SCHOOL WORKSHEET'!$F:$F,'SCHOOL WORKSHEET'!$B:$B,TRUE,'SCHOOL WORKSHEET'!$C:$C,$A147)=0,0,
IF(ROUND(SUMIFS('SCHOOL WORKSHEET'!$F:$F,'SCHOOL WORKSHEET'!$B:$B,TRUE,'SCHOOL WORKSHEET'!$C:$C,$A147)/SUMIFS('SCHOOL WORKSHEET'!$I:$I,'SCHOOL WORKSHEET'!$B:$B,TRUE,'SCHOOL WORKSHEET'!$C:$C,$A147),4)&gt;=0.4,
MIN(1,ROUND(SUMIFS('SCHOOL WORKSHEET'!$F:$F,'SCHOOL WORKSHEET'!$B:$B,TRUE,'SCHOOL WORKSHEET'!$C:$C,$A147)/SUMIFS('SCHOOL WORKSHEET'!$I:$I,'SCHOOL WORKSHEET'!$B:$B,TRUE,'SCHOOL WORKSHEET'!$C:$C,$A147)*'FEDERAL RATES (HIDDEN)'!$C$2,4)),
ROUND(SUMIFS('SCHOOL WORKSHEET'!$F:$F,'SCHOOL WORKSHEET'!$B:$B,TRUE,'SCHOOL WORKSHEET'!$C:$C,$A147)/SUMIFS('SCHOOL WORKSHEET'!$I:$I,'SCHOOL WORKSHEET'!$B:$B,TRUE,'SCHOOL WORKSHEET'!$C:$C,$A147),4)))</f>
        <v>0</v>
      </c>
      <c r="F147" s="204"/>
      <c r="G147" s="205">
        <f>IF(SUMIFS('SCHOOL WORKSHEET'!$H:$H,'SCHOOL WORKSHEET'!$B:$B,TRUE,'SCHOOL WORKSHEET'!$C:$C,$A147)=0,0,1-$E147)</f>
        <v>0</v>
      </c>
      <c r="H147" s="206">
        <f>IF($C147=0,0,SUMIFS('SCHOOL WORKSHEET'!$S:$S,'SCHOOL WORKSHEET'!$B:$B,TRUE,'SCHOOL WORKSHEET'!$C:$C,$A147)/SUMIFS('SCHOOL WORKSHEET'!$N:$N,'SCHOOL WORKSHEET'!$B:$B,TRUE,'SCHOOL WORKSHEET'!$C:$C,$A147))</f>
        <v>0</v>
      </c>
      <c r="I147" s="207">
        <f>IF($C147=0,0,SUMIFS('SCHOOL WORKSHEET'!$X:$X,'SCHOOL WORKSHEET'!$B:$B,TRUE,'SCHOOL WORKSHEET'!$C:$C,$A147)/SUMIFS('SCHOOL WORKSHEET'!$N:$N,'SCHOOL WORKSHEET'!$B:$B,TRUE,'SCHOOL WORKSHEET'!$C:$C,$A147))</f>
        <v>0</v>
      </c>
      <c r="J147" s="207">
        <f>IF($C147=0,0,SUMIFS('SCHOOL WORKSHEET'!$AC:$AC,'SCHOOL WORKSHEET'!$B:$B,TRUE,'SCHOOL WORKSHEET'!$C:$C,$A147)/SUMIFS('SCHOOL WORKSHEET'!$N:$N,'SCHOOL WORKSHEET'!$B:$B,TRUE,'SCHOOL WORKSHEET'!$C:$C,$A147))</f>
        <v>0</v>
      </c>
      <c r="K147" s="207">
        <f>IF($C147=0,0,SUMIFS('SCHOOL WORKSHEET'!$AH:$AH,'SCHOOL WORKSHEET'!$B:$B,TRUE,'SCHOOL WORKSHEET'!$C:$C,$A147)/SUMIFS('SCHOOL WORKSHEET'!$N:$N,'SCHOOL WORKSHEET'!$B:$B,TRUE,'SCHOOL WORKSHEET'!$C:$C,$A147))</f>
        <v>0</v>
      </c>
      <c r="L147" s="208">
        <f>IF($C147=0,0,SUMIFS('SCHOOL WORKSHEET'!$AJ:$AJ,'SCHOOL WORKSHEET'!$B:$B,TRUE,'SCHOOL WORKSHEET'!$C:$C,$A147)/SUMIFS('SCHOOL WORKSHEET'!$N:$N,'SCHOOL WORKSHEET'!$B:$B,TRUE,'SCHOOL WORKSHEET'!$C:$C,$A147))</f>
        <v>0</v>
      </c>
      <c r="M147" s="209">
        <f>SUMIFS('SCHOOL WORKSHEET'!$BO:$BO,'SCHOOL WORKSHEET'!$B:$B,TRUE,'SCHOOL WORKSHEET'!$C:$C,$A147)+SUMIFS('SCHOOL WORKSHEET'!$BS:$BS,'SCHOOL WORKSHEET'!$B:$B,TRUE,'SCHOOL WORKSHEET'!$C:$C,$A147)</f>
        <v>0</v>
      </c>
      <c r="N147" s="210">
        <f>SUMIFS('SCHOOL WORKSHEET'!$BP:$BP,'SCHOOL WORKSHEET'!$B:$B,TRUE,'SCHOOL WORKSHEET'!$C:$C,$A147)</f>
        <v>0</v>
      </c>
      <c r="O147" s="210">
        <f>SUMIFS('SCHOOL WORKSHEET'!$BQ:$BQ,'SCHOOL WORKSHEET'!$B:$B,TRUE,'SCHOOL WORKSHEET'!$C:$C,$A147)+SUMIFS('SCHOOL WORKSHEET'!$BT:$BT,'SCHOOL WORKSHEET'!$B:$B,TRUE,'SCHOOL WORKSHEET'!$C:$C,$A147)</f>
        <v>0</v>
      </c>
      <c r="P147" s="210">
        <f>SUMIFS('SCHOOL WORKSHEET'!$BR:$BR,'SCHOOL WORKSHEET'!$B:$B,TRUE,'SCHOOL WORKSHEET'!$C:$C,$A147)</f>
        <v>0</v>
      </c>
      <c r="Q147" s="210">
        <f>SUMIFS('SCHOOL WORKSHEET'!$BU:$BU,'SCHOOL WORKSHEET'!$B:$B,TRUE,'SCHOOL WORKSHEET'!$C:$C,$A147)+SUMIFS('SCHOOL WORKSHEET'!$BS:$BS,'SCHOOL WORKSHEET'!$B:$B,TRUE,'SCHOOL WORKSHEET'!$C:$C,$A147)</f>
        <v>0</v>
      </c>
      <c r="R147" s="167">
        <f t="shared" si="10"/>
        <v>0</v>
      </c>
      <c r="S147" s="211">
        <f>SUMIFS('SCHOOL WORKSHEET'!$BV:$BV,'SCHOOL WORKSHEET'!$B:$B,TRUE,'SCHOOL WORKSHEET'!$C:$C,$A147)</f>
        <v>0</v>
      </c>
      <c r="T147" s="212">
        <f>SUMIFS('SCHOOL WORKSHEET'!$BW:$BW,'SCHOOL WORKSHEET'!$B:$B,TRUE,'SCHOOL WORKSHEET'!$C:$C,$A147)</f>
        <v>0</v>
      </c>
      <c r="U147" s="213">
        <f t="shared" si="11"/>
        <v>0</v>
      </c>
      <c r="V147" s="214">
        <f t="shared" si="12"/>
        <v>0</v>
      </c>
    </row>
    <row r="148" spans="1:22" ht="22.5" customHeight="1" x14ac:dyDescent="0.2">
      <c r="A148" s="200">
        <v>145</v>
      </c>
      <c r="B148" s="201" t="s">
        <v>451</v>
      </c>
      <c r="C148" s="202">
        <f>COUNTIFS('SCHOOL WORKSHEET'!B:B,TRUE,'SCHOOL WORKSHEET'!C:C,A148)</f>
        <v>0</v>
      </c>
      <c r="D148" s="203">
        <f>SUMIFS('SCHOOL WORKSHEET'!$I:$I,'SCHOOL WORKSHEET'!$B:$B,TRUE,'SCHOOL WORKSHEET'!$C:$C,$A148)</f>
        <v>0</v>
      </c>
      <c r="E148" s="98">
        <f>IF(SUMIFS('SCHOOL WORKSHEET'!$F:$F,'SCHOOL WORKSHEET'!$B:$B,TRUE,'SCHOOL WORKSHEET'!$C:$C,$A148)=0,0,
IF(ROUND(SUMIFS('SCHOOL WORKSHEET'!$F:$F,'SCHOOL WORKSHEET'!$B:$B,TRUE,'SCHOOL WORKSHEET'!$C:$C,$A148)/SUMIFS('SCHOOL WORKSHEET'!$I:$I,'SCHOOL WORKSHEET'!$B:$B,TRUE,'SCHOOL WORKSHEET'!$C:$C,$A148),4)&gt;=0.4,
MIN(1,ROUND(SUMIFS('SCHOOL WORKSHEET'!$F:$F,'SCHOOL WORKSHEET'!$B:$B,TRUE,'SCHOOL WORKSHEET'!$C:$C,$A148)/SUMIFS('SCHOOL WORKSHEET'!$I:$I,'SCHOOL WORKSHEET'!$B:$B,TRUE,'SCHOOL WORKSHEET'!$C:$C,$A148)*'FEDERAL RATES (HIDDEN)'!$C$2,4)),
ROUND(SUMIFS('SCHOOL WORKSHEET'!$F:$F,'SCHOOL WORKSHEET'!$B:$B,TRUE,'SCHOOL WORKSHEET'!$C:$C,$A148)/SUMIFS('SCHOOL WORKSHEET'!$I:$I,'SCHOOL WORKSHEET'!$B:$B,TRUE,'SCHOOL WORKSHEET'!$C:$C,$A148),4)))</f>
        <v>0</v>
      </c>
      <c r="F148" s="204"/>
      <c r="G148" s="205">
        <f>IF(SUMIFS('SCHOOL WORKSHEET'!$H:$H,'SCHOOL WORKSHEET'!$B:$B,TRUE,'SCHOOL WORKSHEET'!$C:$C,$A148)=0,0,1-$E148)</f>
        <v>0</v>
      </c>
      <c r="H148" s="206">
        <f>IF($C148=0,0,SUMIFS('SCHOOL WORKSHEET'!$S:$S,'SCHOOL WORKSHEET'!$B:$B,TRUE,'SCHOOL WORKSHEET'!$C:$C,$A148)/SUMIFS('SCHOOL WORKSHEET'!$N:$N,'SCHOOL WORKSHEET'!$B:$B,TRUE,'SCHOOL WORKSHEET'!$C:$C,$A148))</f>
        <v>0</v>
      </c>
      <c r="I148" s="207">
        <f>IF($C148=0,0,SUMIFS('SCHOOL WORKSHEET'!$X:$X,'SCHOOL WORKSHEET'!$B:$B,TRUE,'SCHOOL WORKSHEET'!$C:$C,$A148)/SUMIFS('SCHOOL WORKSHEET'!$N:$N,'SCHOOL WORKSHEET'!$B:$B,TRUE,'SCHOOL WORKSHEET'!$C:$C,$A148))</f>
        <v>0</v>
      </c>
      <c r="J148" s="207">
        <f>IF($C148=0,0,SUMIFS('SCHOOL WORKSHEET'!$AC:$AC,'SCHOOL WORKSHEET'!$B:$B,TRUE,'SCHOOL WORKSHEET'!$C:$C,$A148)/SUMIFS('SCHOOL WORKSHEET'!$N:$N,'SCHOOL WORKSHEET'!$B:$B,TRUE,'SCHOOL WORKSHEET'!$C:$C,$A148))</f>
        <v>0</v>
      </c>
      <c r="K148" s="207">
        <f>IF($C148=0,0,SUMIFS('SCHOOL WORKSHEET'!$AH:$AH,'SCHOOL WORKSHEET'!$B:$B,TRUE,'SCHOOL WORKSHEET'!$C:$C,$A148)/SUMIFS('SCHOOL WORKSHEET'!$N:$N,'SCHOOL WORKSHEET'!$B:$B,TRUE,'SCHOOL WORKSHEET'!$C:$C,$A148))</f>
        <v>0</v>
      </c>
      <c r="L148" s="208">
        <f>IF($C148=0,0,SUMIFS('SCHOOL WORKSHEET'!$AJ:$AJ,'SCHOOL WORKSHEET'!$B:$B,TRUE,'SCHOOL WORKSHEET'!$C:$C,$A148)/SUMIFS('SCHOOL WORKSHEET'!$N:$N,'SCHOOL WORKSHEET'!$B:$B,TRUE,'SCHOOL WORKSHEET'!$C:$C,$A148))</f>
        <v>0</v>
      </c>
      <c r="M148" s="209">
        <f>SUMIFS('SCHOOL WORKSHEET'!$BO:$BO,'SCHOOL WORKSHEET'!$B:$B,TRUE,'SCHOOL WORKSHEET'!$C:$C,$A148)+SUMIFS('SCHOOL WORKSHEET'!$BS:$BS,'SCHOOL WORKSHEET'!$B:$B,TRUE,'SCHOOL WORKSHEET'!$C:$C,$A148)</f>
        <v>0</v>
      </c>
      <c r="N148" s="210">
        <f>SUMIFS('SCHOOL WORKSHEET'!$BP:$BP,'SCHOOL WORKSHEET'!$B:$B,TRUE,'SCHOOL WORKSHEET'!$C:$C,$A148)</f>
        <v>0</v>
      </c>
      <c r="O148" s="210">
        <f>SUMIFS('SCHOOL WORKSHEET'!$BQ:$BQ,'SCHOOL WORKSHEET'!$B:$B,TRUE,'SCHOOL WORKSHEET'!$C:$C,$A148)+SUMIFS('SCHOOL WORKSHEET'!$BT:$BT,'SCHOOL WORKSHEET'!$B:$B,TRUE,'SCHOOL WORKSHEET'!$C:$C,$A148)</f>
        <v>0</v>
      </c>
      <c r="P148" s="210">
        <f>SUMIFS('SCHOOL WORKSHEET'!$BR:$BR,'SCHOOL WORKSHEET'!$B:$B,TRUE,'SCHOOL WORKSHEET'!$C:$C,$A148)</f>
        <v>0</v>
      </c>
      <c r="Q148" s="210">
        <f>SUMIFS('SCHOOL WORKSHEET'!$BU:$BU,'SCHOOL WORKSHEET'!$B:$B,TRUE,'SCHOOL WORKSHEET'!$C:$C,$A148)+SUMIFS('SCHOOL WORKSHEET'!$BS:$BS,'SCHOOL WORKSHEET'!$B:$B,TRUE,'SCHOOL WORKSHEET'!$C:$C,$A148)</f>
        <v>0</v>
      </c>
      <c r="R148" s="167">
        <f t="shared" si="10"/>
        <v>0</v>
      </c>
      <c r="S148" s="211">
        <f>SUMIFS('SCHOOL WORKSHEET'!$BV:$BV,'SCHOOL WORKSHEET'!$B:$B,TRUE,'SCHOOL WORKSHEET'!$C:$C,$A148)</f>
        <v>0</v>
      </c>
      <c r="T148" s="212">
        <f>SUMIFS('SCHOOL WORKSHEET'!$BW:$BW,'SCHOOL WORKSHEET'!$B:$B,TRUE,'SCHOOL WORKSHEET'!$C:$C,$A148)</f>
        <v>0</v>
      </c>
      <c r="U148" s="213">
        <f t="shared" si="11"/>
        <v>0</v>
      </c>
      <c r="V148" s="214">
        <f t="shared" si="12"/>
        <v>0</v>
      </c>
    </row>
    <row r="149" spans="1:22" ht="22.5" customHeight="1" x14ac:dyDescent="0.2">
      <c r="A149" s="200">
        <v>146</v>
      </c>
      <c r="B149" s="201" t="s">
        <v>452</v>
      </c>
      <c r="C149" s="202">
        <f>COUNTIFS('SCHOOL WORKSHEET'!B:B,TRUE,'SCHOOL WORKSHEET'!C:C,A149)</f>
        <v>0</v>
      </c>
      <c r="D149" s="203">
        <f>SUMIFS('SCHOOL WORKSHEET'!$I:$I,'SCHOOL WORKSHEET'!$B:$B,TRUE,'SCHOOL WORKSHEET'!$C:$C,$A149)</f>
        <v>0</v>
      </c>
      <c r="E149" s="98">
        <f>IF(SUMIFS('SCHOOL WORKSHEET'!$F:$F,'SCHOOL WORKSHEET'!$B:$B,TRUE,'SCHOOL WORKSHEET'!$C:$C,$A149)=0,0,
IF(ROUND(SUMIFS('SCHOOL WORKSHEET'!$F:$F,'SCHOOL WORKSHEET'!$B:$B,TRUE,'SCHOOL WORKSHEET'!$C:$C,$A149)/SUMIFS('SCHOOL WORKSHEET'!$I:$I,'SCHOOL WORKSHEET'!$B:$B,TRUE,'SCHOOL WORKSHEET'!$C:$C,$A149),4)&gt;=0.4,
MIN(1,ROUND(SUMIFS('SCHOOL WORKSHEET'!$F:$F,'SCHOOL WORKSHEET'!$B:$B,TRUE,'SCHOOL WORKSHEET'!$C:$C,$A149)/SUMIFS('SCHOOL WORKSHEET'!$I:$I,'SCHOOL WORKSHEET'!$B:$B,TRUE,'SCHOOL WORKSHEET'!$C:$C,$A149)*'FEDERAL RATES (HIDDEN)'!$C$2,4)),
ROUND(SUMIFS('SCHOOL WORKSHEET'!$F:$F,'SCHOOL WORKSHEET'!$B:$B,TRUE,'SCHOOL WORKSHEET'!$C:$C,$A149)/SUMIFS('SCHOOL WORKSHEET'!$I:$I,'SCHOOL WORKSHEET'!$B:$B,TRUE,'SCHOOL WORKSHEET'!$C:$C,$A149),4)))</f>
        <v>0</v>
      </c>
      <c r="F149" s="204"/>
      <c r="G149" s="205">
        <f>IF(SUMIFS('SCHOOL WORKSHEET'!$H:$H,'SCHOOL WORKSHEET'!$B:$B,TRUE,'SCHOOL WORKSHEET'!$C:$C,$A149)=0,0,1-$E149)</f>
        <v>0</v>
      </c>
      <c r="H149" s="206">
        <f>IF($C149=0,0,SUMIFS('SCHOOL WORKSHEET'!$S:$S,'SCHOOL WORKSHEET'!$B:$B,TRUE,'SCHOOL WORKSHEET'!$C:$C,$A149)/SUMIFS('SCHOOL WORKSHEET'!$N:$N,'SCHOOL WORKSHEET'!$B:$B,TRUE,'SCHOOL WORKSHEET'!$C:$C,$A149))</f>
        <v>0</v>
      </c>
      <c r="I149" s="207">
        <f>IF($C149=0,0,SUMIFS('SCHOOL WORKSHEET'!$X:$X,'SCHOOL WORKSHEET'!$B:$B,TRUE,'SCHOOL WORKSHEET'!$C:$C,$A149)/SUMIFS('SCHOOL WORKSHEET'!$N:$N,'SCHOOL WORKSHEET'!$B:$B,TRUE,'SCHOOL WORKSHEET'!$C:$C,$A149))</f>
        <v>0</v>
      </c>
      <c r="J149" s="207">
        <f>IF($C149=0,0,SUMIFS('SCHOOL WORKSHEET'!$AC:$AC,'SCHOOL WORKSHEET'!$B:$B,TRUE,'SCHOOL WORKSHEET'!$C:$C,$A149)/SUMIFS('SCHOOL WORKSHEET'!$N:$N,'SCHOOL WORKSHEET'!$B:$B,TRUE,'SCHOOL WORKSHEET'!$C:$C,$A149))</f>
        <v>0</v>
      </c>
      <c r="K149" s="207">
        <f>IF($C149=0,0,SUMIFS('SCHOOL WORKSHEET'!$AH:$AH,'SCHOOL WORKSHEET'!$B:$B,TRUE,'SCHOOL WORKSHEET'!$C:$C,$A149)/SUMIFS('SCHOOL WORKSHEET'!$N:$N,'SCHOOL WORKSHEET'!$B:$B,TRUE,'SCHOOL WORKSHEET'!$C:$C,$A149))</f>
        <v>0</v>
      </c>
      <c r="L149" s="208">
        <f>IF($C149=0,0,SUMIFS('SCHOOL WORKSHEET'!$AJ:$AJ,'SCHOOL WORKSHEET'!$B:$B,TRUE,'SCHOOL WORKSHEET'!$C:$C,$A149)/SUMIFS('SCHOOL WORKSHEET'!$N:$N,'SCHOOL WORKSHEET'!$B:$B,TRUE,'SCHOOL WORKSHEET'!$C:$C,$A149))</f>
        <v>0</v>
      </c>
      <c r="M149" s="209">
        <f>SUMIFS('SCHOOL WORKSHEET'!$BO:$BO,'SCHOOL WORKSHEET'!$B:$B,TRUE,'SCHOOL WORKSHEET'!$C:$C,$A149)+SUMIFS('SCHOOL WORKSHEET'!$BS:$BS,'SCHOOL WORKSHEET'!$B:$B,TRUE,'SCHOOL WORKSHEET'!$C:$C,$A149)</f>
        <v>0</v>
      </c>
      <c r="N149" s="210">
        <f>SUMIFS('SCHOOL WORKSHEET'!$BP:$BP,'SCHOOL WORKSHEET'!$B:$B,TRUE,'SCHOOL WORKSHEET'!$C:$C,$A149)</f>
        <v>0</v>
      </c>
      <c r="O149" s="210">
        <f>SUMIFS('SCHOOL WORKSHEET'!$BQ:$BQ,'SCHOOL WORKSHEET'!$B:$B,TRUE,'SCHOOL WORKSHEET'!$C:$C,$A149)+SUMIFS('SCHOOL WORKSHEET'!$BT:$BT,'SCHOOL WORKSHEET'!$B:$B,TRUE,'SCHOOL WORKSHEET'!$C:$C,$A149)</f>
        <v>0</v>
      </c>
      <c r="P149" s="210">
        <f>SUMIFS('SCHOOL WORKSHEET'!$BR:$BR,'SCHOOL WORKSHEET'!$B:$B,TRUE,'SCHOOL WORKSHEET'!$C:$C,$A149)</f>
        <v>0</v>
      </c>
      <c r="Q149" s="210">
        <f>SUMIFS('SCHOOL WORKSHEET'!$BU:$BU,'SCHOOL WORKSHEET'!$B:$B,TRUE,'SCHOOL WORKSHEET'!$C:$C,$A149)+SUMIFS('SCHOOL WORKSHEET'!$BS:$BS,'SCHOOL WORKSHEET'!$B:$B,TRUE,'SCHOOL WORKSHEET'!$C:$C,$A149)</f>
        <v>0</v>
      </c>
      <c r="R149" s="167">
        <f t="shared" si="10"/>
        <v>0</v>
      </c>
      <c r="S149" s="211">
        <f>SUMIFS('SCHOOL WORKSHEET'!$BV:$BV,'SCHOOL WORKSHEET'!$B:$B,TRUE,'SCHOOL WORKSHEET'!$C:$C,$A149)</f>
        <v>0</v>
      </c>
      <c r="T149" s="212">
        <f>SUMIFS('SCHOOL WORKSHEET'!$BW:$BW,'SCHOOL WORKSHEET'!$B:$B,TRUE,'SCHOOL WORKSHEET'!$C:$C,$A149)</f>
        <v>0</v>
      </c>
      <c r="U149" s="213">
        <f t="shared" si="11"/>
        <v>0</v>
      </c>
      <c r="V149" s="214">
        <f t="shared" si="12"/>
        <v>0</v>
      </c>
    </row>
    <row r="150" spans="1:22" ht="22.5" customHeight="1" x14ac:dyDescent="0.2">
      <c r="A150" s="200">
        <v>147</v>
      </c>
      <c r="B150" s="201" t="s">
        <v>453</v>
      </c>
      <c r="C150" s="202">
        <f>COUNTIFS('SCHOOL WORKSHEET'!B:B,TRUE,'SCHOOL WORKSHEET'!C:C,A150)</f>
        <v>0</v>
      </c>
      <c r="D150" s="203">
        <f>SUMIFS('SCHOOL WORKSHEET'!$I:$I,'SCHOOL WORKSHEET'!$B:$B,TRUE,'SCHOOL WORKSHEET'!$C:$C,$A150)</f>
        <v>0</v>
      </c>
      <c r="E150" s="98">
        <f>IF(SUMIFS('SCHOOL WORKSHEET'!$F:$F,'SCHOOL WORKSHEET'!$B:$B,TRUE,'SCHOOL WORKSHEET'!$C:$C,$A150)=0,0,
IF(ROUND(SUMIFS('SCHOOL WORKSHEET'!$F:$F,'SCHOOL WORKSHEET'!$B:$B,TRUE,'SCHOOL WORKSHEET'!$C:$C,$A150)/SUMIFS('SCHOOL WORKSHEET'!$I:$I,'SCHOOL WORKSHEET'!$B:$B,TRUE,'SCHOOL WORKSHEET'!$C:$C,$A150),4)&gt;=0.4,
MIN(1,ROUND(SUMIFS('SCHOOL WORKSHEET'!$F:$F,'SCHOOL WORKSHEET'!$B:$B,TRUE,'SCHOOL WORKSHEET'!$C:$C,$A150)/SUMIFS('SCHOOL WORKSHEET'!$I:$I,'SCHOOL WORKSHEET'!$B:$B,TRUE,'SCHOOL WORKSHEET'!$C:$C,$A150)*'FEDERAL RATES (HIDDEN)'!$C$2,4)),
ROUND(SUMIFS('SCHOOL WORKSHEET'!$F:$F,'SCHOOL WORKSHEET'!$B:$B,TRUE,'SCHOOL WORKSHEET'!$C:$C,$A150)/SUMIFS('SCHOOL WORKSHEET'!$I:$I,'SCHOOL WORKSHEET'!$B:$B,TRUE,'SCHOOL WORKSHEET'!$C:$C,$A150),4)))</f>
        <v>0</v>
      </c>
      <c r="F150" s="204"/>
      <c r="G150" s="205">
        <f>IF(SUMIFS('SCHOOL WORKSHEET'!$H:$H,'SCHOOL WORKSHEET'!$B:$B,TRUE,'SCHOOL WORKSHEET'!$C:$C,$A150)=0,0,1-$E150)</f>
        <v>0</v>
      </c>
      <c r="H150" s="206">
        <f>IF($C150=0,0,SUMIFS('SCHOOL WORKSHEET'!$S:$S,'SCHOOL WORKSHEET'!$B:$B,TRUE,'SCHOOL WORKSHEET'!$C:$C,$A150)/SUMIFS('SCHOOL WORKSHEET'!$N:$N,'SCHOOL WORKSHEET'!$B:$B,TRUE,'SCHOOL WORKSHEET'!$C:$C,$A150))</f>
        <v>0</v>
      </c>
      <c r="I150" s="207">
        <f>IF($C150=0,0,SUMIFS('SCHOOL WORKSHEET'!$X:$X,'SCHOOL WORKSHEET'!$B:$B,TRUE,'SCHOOL WORKSHEET'!$C:$C,$A150)/SUMIFS('SCHOOL WORKSHEET'!$N:$N,'SCHOOL WORKSHEET'!$B:$B,TRUE,'SCHOOL WORKSHEET'!$C:$C,$A150))</f>
        <v>0</v>
      </c>
      <c r="J150" s="207">
        <f>IF($C150=0,0,SUMIFS('SCHOOL WORKSHEET'!$AC:$AC,'SCHOOL WORKSHEET'!$B:$B,TRUE,'SCHOOL WORKSHEET'!$C:$C,$A150)/SUMIFS('SCHOOL WORKSHEET'!$N:$N,'SCHOOL WORKSHEET'!$B:$B,TRUE,'SCHOOL WORKSHEET'!$C:$C,$A150))</f>
        <v>0</v>
      </c>
      <c r="K150" s="207">
        <f>IF($C150=0,0,SUMIFS('SCHOOL WORKSHEET'!$AH:$AH,'SCHOOL WORKSHEET'!$B:$B,TRUE,'SCHOOL WORKSHEET'!$C:$C,$A150)/SUMIFS('SCHOOL WORKSHEET'!$N:$N,'SCHOOL WORKSHEET'!$B:$B,TRUE,'SCHOOL WORKSHEET'!$C:$C,$A150))</f>
        <v>0</v>
      </c>
      <c r="L150" s="208">
        <f>IF($C150=0,0,SUMIFS('SCHOOL WORKSHEET'!$AJ:$AJ,'SCHOOL WORKSHEET'!$B:$B,TRUE,'SCHOOL WORKSHEET'!$C:$C,$A150)/SUMIFS('SCHOOL WORKSHEET'!$N:$N,'SCHOOL WORKSHEET'!$B:$B,TRUE,'SCHOOL WORKSHEET'!$C:$C,$A150))</f>
        <v>0</v>
      </c>
      <c r="M150" s="209">
        <f>SUMIFS('SCHOOL WORKSHEET'!$BO:$BO,'SCHOOL WORKSHEET'!$B:$B,TRUE,'SCHOOL WORKSHEET'!$C:$C,$A150)+SUMIFS('SCHOOL WORKSHEET'!$BS:$BS,'SCHOOL WORKSHEET'!$B:$B,TRUE,'SCHOOL WORKSHEET'!$C:$C,$A150)</f>
        <v>0</v>
      </c>
      <c r="N150" s="210">
        <f>SUMIFS('SCHOOL WORKSHEET'!$BP:$BP,'SCHOOL WORKSHEET'!$B:$B,TRUE,'SCHOOL WORKSHEET'!$C:$C,$A150)</f>
        <v>0</v>
      </c>
      <c r="O150" s="210">
        <f>SUMIFS('SCHOOL WORKSHEET'!$BQ:$BQ,'SCHOOL WORKSHEET'!$B:$B,TRUE,'SCHOOL WORKSHEET'!$C:$C,$A150)+SUMIFS('SCHOOL WORKSHEET'!$BT:$BT,'SCHOOL WORKSHEET'!$B:$B,TRUE,'SCHOOL WORKSHEET'!$C:$C,$A150)</f>
        <v>0</v>
      </c>
      <c r="P150" s="210">
        <f>SUMIFS('SCHOOL WORKSHEET'!$BR:$BR,'SCHOOL WORKSHEET'!$B:$B,TRUE,'SCHOOL WORKSHEET'!$C:$C,$A150)</f>
        <v>0</v>
      </c>
      <c r="Q150" s="210">
        <f>SUMIFS('SCHOOL WORKSHEET'!$BU:$BU,'SCHOOL WORKSHEET'!$B:$B,TRUE,'SCHOOL WORKSHEET'!$C:$C,$A150)+SUMIFS('SCHOOL WORKSHEET'!$BS:$BS,'SCHOOL WORKSHEET'!$B:$B,TRUE,'SCHOOL WORKSHEET'!$C:$C,$A150)</f>
        <v>0</v>
      </c>
      <c r="R150" s="167">
        <f t="shared" si="10"/>
        <v>0</v>
      </c>
      <c r="S150" s="211">
        <f>SUMIFS('SCHOOL WORKSHEET'!$BV:$BV,'SCHOOL WORKSHEET'!$B:$B,TRUE,'SCHOOL WORKSHEET'!$C:$C,$A150)</f>
        <v>0</v>
      </c>
      <c r="T150" s="212">
        <f>SUMIFS('SCHOOL WORKSHEET'!$BW:$BW,'SCHOOL WORKSHEET'!$B:$B,TRUE,'SCHOOL WORKSHEET'!$C:$C,$A150)</f>
        <v>0</v>
      </c>
      <c r="U150" s="213">
        <f t="shared" si="11"/>
        <v>0</v>
      </c>
      <c r="V150" s="214">
        <f t="shared" si="12"/>
        <v>0</v>
      </c>
    </row>
    <row r="151" spans="1:22" ht="22.5" customHeight="1" x14ac:dyDescent="0.2">
      <c r="A151" s="200">
        <v>148</v>
      </c>
      <c r="B151" s="201" t="s">
        <v>454</v>
      </c>
      <c r="C151" s="202">
        <f>COUNTIFS('SCHOOL WORKSHEET'!B:B,TRUE,'SCHOOL WORKSHEET'!C:C,A151)</f>
        <v>0</v>
      </c>
      <c r="D151" s="203">
        <f>SUMIFS('SCHOOL WORKSHEET'!$I:$I,'SCHOOL WORKSHEET'!$B:$B,TRUE,'SCHOOL WORKSHEET'!$C:$C,$A151)</f>
        <v>0</v>
      </c>
      <c r="E151" s="98">
        <f>IF(SUMIFS('SCHOOL WORKSHEET'!$F:$F,'SCHOOL WORKSHEET'!$B:$B,TRUE,'SCHOOL WORKSHEET'!$C:$C,$A151)=0,0,
IF(ROUND(SUMIFS('SCHOOL WORKSHEET'!$F:$F,'SCHOOL WORKSHEET'!$B:$B,TRUE,'SCHOOL WORKSHEET'!$C:$C,$A151)/SUMIFS('SCHOOL WORKSHEET'!$I:$I,'SCHOOL WORKSHEET'!$B:$B,TRUE,'SCHOOL WORKSHEET'!$C:$C,$A151),4)&gt;=0.4,
MIN(1,ROUND(SUMIFS('SCHOOL WORKSHEET'!$F:$F,'SCHOOL WORKSHEET'!$B:$B,TRUE,'SCHOOL WORKSHEET'!$C:$C,$A151)/SUMIFS('SCHOOL WORKSHEET'!$I:$I,'SCHOOL WORKSHEET'!$B:$B,TRUE,'SCHOOL WORKSHEET'!$C:$C,$A151)*'FEDERAL RATES (HIDDEN)'!$C$2,4)),
ROUND(SUMIFS('SCHOOL WORKSHEET'!$F:$F,'SCHOOL WORKSHEET'!$B:$B,TRUE,'SCHOOL WORKSHEET'!$C:$C,$A151)/SUMIFS('SCHOOL WORKSHEET'!$I:$I,'SCHOOL WORKSHEET'!$B:$B,TRUE,'SCHOOL WORKSHEET'!$C:$C,$A151),4)))</f>
        <v>0</v>
      </c>
      <c r="F151" s="204"/>
      <c r="G151" s="205">
        <f>IF(SUMIFS('SCHOOL WORKSHEET'!$H:$H,'SCHOOL WORKSHEET'!$B:$B,TRUE,'SCHOOL WORKSHEET'!$C:$C,$A151)=0,0,1-$E151)</f>
        <v>0</v>
      </c>
      <c r="H151" s="206">
        <f>IF($C151=0,0,SUMIFS('SCHOOL WORKSHEET'!$S:$S,'SCHOOL WORKSHEET'!$B:$B,TRUE,'SCHOOL WORKSHEET'!$C:$C,$A151)/SUMIFS('SCHOOL WORKSHEET'!$N:$N,'SCHOOL WORKSHEET'!$B:$B,TRUE,'SCHOOL WORKSHEET'!$C:$C,$A151))</f>
        <v>0</v>
      </c>
      <c r="I151" s="207">
        <f>IF($C151=0,0,SUMIFS('SCHOOL WORKSHEET'!$X:$X,'SCHOOL WORKSHEET'!$B:$B,TRUE,'SCHOOL WORKSHEET'!$C:$C,$A151)/SUMIFS('SCHOOL WORKSHEET'!$N:$N,'SCHOOL WORKSHEET'!$B:$B,TRUE,'SCHOOL WORKSHEET'!$C:$C,$A151))</f>
        <v>0</v>
      </c>
      <c r="J151" s="207">
        <f>IF($C151=0,0,SUMIFS('SCHOOL WORKSHEET'!$AC:$AC,'SCHOOL WORKSHEET'!$B:$B,TRUE,'SCHOOL WORKSHEET'!$C:$C,$A151)/SUMIFS('SCHOOL WORKSHEET'!$N:$N,'SCHOOL WORKSHEET'!$B:$B,TRUE,'SCHOOL WORKSHEET'!$C:$C,$A151))</f>
        <v>0</v>
      </c>
      <c r="K151" s="207">
        <f>IF($C151=0,0,SUMIFS('SCHOOL WORKSHEET'!$AH:$AH,'SCHOOL WORKSHEET'!$B:$B,TRUE,'SCHOOL WORKSHEET'!$C:$C,$A151)/SUMIFS('SCHOOL WORKSHEET'!$N:$N,'SCHOOL WORKSHEET'!$B:$B,TRUE,'SCHOOL WORKSHEET'!$C:$C,$A151))</f>
        <v>0</v>
      </c>
      <c r="L151" s="208">
        <f>IF($C151=0,0,SUMIFS('SCHOOL WORKSHEET'!$AJ:$AJ,'SCHOOL WORKSHEET'!$B:$B,TRUE,'SCHOOL WORKSHEET'!$C:$C,$A151)/SUMIFS('SCHOOL WORKSHEET'!$N:$N,'SCHOOL WORKSHEET'!$B:$B,TRUE,'SCHOOL WORKSHEET'!$C:$C,$A151))</f>
        <v>0</v>
      </c>
      <c r="M151" s="209">
        <f>SUMIFS('SCHOOL WORKSHEET'!$BO:$BO,'SCHOOL WORKSHEET'!$B:$B,TRUE,'SCHOOL WORKSHEET'!$C:$C,$A151)+SUMIFS('SCHOOL WORKSHEET'!$BS:$BS,'SCHOOL WORKSHEET'!$B:$B,TRUE,'SCHOOL WORKSHEET'!$C:$C,$A151)</f>
        <v>0</v>
      </c>
      <c r="N151" s="210">
        <f>SUMIFS('SCHOOL WORKSHEET'!$BP:$BP,'SCHOOL WORKSHEET'!$B:$B,TRUE,'SCHOOL WORKSHEET'!$C:$C,$A151)</f>
        <v>0</v>
      </c>
      <c r="O151" s="210">
        <f>SUMIFS('SCHOOL WORKSHEET'!$BQ:$BQ,'SCHOOL WORKSHEET'!$B:$B,TRUE,'SCHOOL WORKSHEET'!$C:$C,$A151)+SUMIFS('SCHOOL WORKSHEET'!$BT:$BT,'SCHOOL WORKSHEET'!$B:$B,TRUE,'SCHOOL WORKSHEET'!$C:$C,$A151)</f>
        <v>0</v>
      </c>
      <c r="P151" s="210">
        <f>SUMIFS('SCHOOL WORKSHEET'!$BR:$BR,'SCHOOL WORKSHEET'!$B:$B,TRUE,'SCHOOL WORKSHEET'!$C:$C,$A151)</f>
        <v>0</v>
      </c>
      <c r="Q151" s="210">
        <f>SUMIFS('SCHOOL WORKSHEET'!$BU:$BU,'SCHOOL WORKSHEET'!$B:$B,TRUE,'SCHOOL WORKSHEET'!$C:$C,$A151)+SUMIFS('SCHOOL WORKSHEET'!$BS:$BS,'SCHOOL WORKSHEET'!$B:$B,TRUE,'SCHOOL WORKSHEET'!$C:$C,$A151)</f>
        <v>0</v>
      </c>
      <c r="R151" s="167">
        <f t="shared" si="10"/>
        <v>0</v>
      </c>
      <c r="S151" s="211">
        <f>SUMIFS('SCHOOL WORKSHEET'!$BV:$BV,'SCHOOL WORKSHEET'!$B:$B,TRUE,'SCHOOL WORKSHEET'!$C:$C,$A151)</f>
        <v>0</v>
      </c>
      <c r="T151" s="212">
        <f>SUMIFS('SCHOOL WORKSHEET'!$BW:$BW,'SCHOOL WORKSHEET'!$B:$B,TRUE,'SCHOOL WORKSHEET'!$C:$C,$A151)</f>
        <v>0</v>
      </c>
      <c r="U151" s="213">
        <f t="shared" si="11"/>
        <v>0</v>
      </c>
      <c r="V151" s="214">
        <f t="shared" si="12"/>
        <v>0</v>
      </c>
    </row>
    <row r="152" spans="1:22" ht="22.5" customHeight="1" x14ac:dyDescent="0.2">
      <c r="A152" s="200">
        <v>149</v>
      </c>
      <c r="B152" s="201" t="s">
        <v>455</v>
      </c>
      <c r="C152" s="202">
        <f>COUNTIFS('SCHOOL WORKSHEET'!B:B,TRUE,'SCHOOL WORKSHEET'!C:C,A152)</f>
        <v>0</v>
      </c>
      <c r="D152" s="203">
        <f>SUMIFS('SCHOOL WORKSHEET'!$I:$I,'SCHOOL WORKSHEET'!$B:$B,TRUE,'SCHOOL WORKSHEET'!$C:$C,$A152)</f>
        <v>0</v>
      </c>
      <c r="E152" s="98">
        <f>IF(SUMIFS('SCHOOL WORKSHEET'!$F:$F,'SCHOOL WORKSHEET'!$B:$B,TRUE,'SCHOOL WORKSHEET'!$C:$C,$A152)=0,0,
IF(ROUND(SUMIFS('SCHOOL WORKSHEET'!$F:$F,'SCHOOL WORKSHEET'!$B:$B,TRUE,'SCHOOL WORKSHEET'!$C:$C,$A152)/SUMIFS('SCHOOL WORKSHEET'!$I:$I,'SCHOOL WORKSHEET'!$B:$B,TRUE,'SCHOOL WORKSHEET'!$C:$C,$A152),4)&gt;=0.4,
MIN(1,ROUND(SUMIFS('SCHOOL WORKSHEET'!$F:$F,'SCHOOL WORKSHEET'!$B:$B,TRUE,'SCHOOL WORKSHEET'!$C:$C,$A152)/SUMIFS('SCHOOL WORKSHEET'!$I:$I,'SCHOOL WORKSHEET'!$B:$B,TRUE,'SCHOOL WORKSHEET'!$C:$C,$A152)*'FEDERAL RATES (HIDDEN)'!$C$2,4)),
ROUND(SUMIFS('SCHOOL WORKSHEET'!$F:$F,'SCHOOL WORKSHEET'!$B:$B,TRUE,'SCHOOL WORKSHEET'!$C:$C,$A152)/SUMIFS('SCHOOL WORKSHEET'!$I:$I,'SCHOOL WORKSHEET'!$B:$B,TRUE,'SCHOOL WORKSHEET'!$C:$C,$A152),4)))</f>
        <v>0</v>
      </c>
      <c r="F152" s="204"/>
      <c r="G152" s="205">
        <f>IF(SUMIFS('SCHOOL WORKSHEET'!$H:$H,'SCHOOL WORKSHEET'!$B:$B,TRUE,'SCHOOL WORKSHEET'!$C:$C,$A152)=0,0,1-$E152)</f>
        <v>0</v>
      </c>
      <c r="H152" s="206">
        <f>IF($C152=0,0,SUMIFS('SCHOOL WORKSHEET'!$S:$S,'SCHOOL WORKSHEET'!$B:$B,TRUE,'SCHOOL WORKSHEET'!$C:$C,$A152)/SUMIFS('SCHOOL WORKSHEET'!$N:$N,'SCHOOL WORKSHEET'!$B:$B,TRUE,'SCHOOL WORKSHEET'!$C:$C,$A152))</f>
        <v>0</v>
      </c>
      <c r="I152" s="207">
        <f>IF($C152=0,0,SUMIFS('SCHOOL WORKSHEET'!$X:$X,'SCHOOL WORKSHEET'!$B:$B,TRUE,'SCHOOL WORKSHEET'!$C:$C,$A152)/SUMIFS('SCHOOL WORKSHEET'!$N:$N,'SCHOOL WORKSHEET'!$B:$B,TRUE,'SCHOOL WORKSHEET'!$C:$C,$A152))</f>
        <v>0</v>
      </c>
      <c r="J152" s="207">
        <f>IF($C152=0,0,SUMIFS('SCHOOL WORKSHEET'!$AC:$AC,'SCHOOL WORKSHEET'!$B:$B,TRUE,'SCHOOL WORKSHEET'!$C:$C,$A152)/SUMIFS('SCHOOL WORKSHEET'!$N:$N,'SCHOOL WORKSHEET'!$B:$B,TRUE,'SCHOOL WORKSHEET'!$C:$C,$A152))</f>
        <v>0</v>
      </c>
      <c r="K152" s="207">
        <f>IF($C152=0,0,SUMIFS('SCHOOL WORKSHEET'!$AH:$AH,'SCHOOL WORKSHEET'!$B:$B,TRUE,'SCHOOL WORKSHEET'!$C:$C,$A152)/SUMIFS('SCHOOL WORKSHEET'!$N:$N,'SCHOOL WORKSHEET'!$B:$B,TRUE,'SCHOOL WORKSHEET'!$C:$C,$A152))</f>
        <v>0</v>
      </c>
      <c r="L152" s="208">
        <f>IF($C152=0,0,SUMIFS('SCHOOL WORKSHEET'!$AJ:$AJ,'SCHOOL WORKSHEET'!$B:$B,TRUE,'SCHOOL WORKSHEET'!$C:$C,$A152)/SUMIFS('SCHOOL WORKSHEET'!$N:$N,'SCHOOL WORKSHEET'!$B:$B,TRUE,'SCHOOL WORKSHEET'!$C:$C,$A152))</f>
        <v>0</v>
      </c>
      <c r="M152" s="209">
        <f>SUMIFS('SCHOOL WORKSHEET'!$BO:$BO,'SCHOOL WORKSHEET'!$B:$B,TRUE,'SCHOOL WORKSHEET'!$C:$C,$A152)+SUMIFS('SCHOOL WORKSHEET'!$BS:$BS,'SCHOOL WORKSHEET'!$B:$B,TRUE,'SCHOOL WORKSHEET'!$C:$C,$A152)</f>
        <v>0</v>
      </c>
      <c r="N152" s="210">
        <f>SUMIFS('SCHOOL WORKSHEET'!$BP:$BP,'SCHOOL WORKSHEET'!$B:$B,TRUE,'SCHOOL WORKSHEET'!$C:$C,$A152)</f>
        <v>0</v>
      </c>
      <c r="O152" s="210">
        <f>SUMIFS('SCHOOL WORKSHEET'!$BQ:$BQ,'SCHOOL WORKSHEET'!$B:$B,TRUE,'SCHOOL WORKSHEET'!$C:$C,$A152)+SUMIFS('SCHOOL WORKSHEET'!$BT:$BT,'SCHOOL WORKSHEET'!$B:$B,TRUE,'SCHOOL WORKSHEET'!$C:$C,$A152)</f>
        <v>0</v>
      </c>
      <c r="P152" s="210">
        <f>SUMIFS('SCHOOL WORKSHEET'!$BR:$BR,'SCHOOL WORKSHEET'!$B:$B,TRUE,'SCHOOL WORKSHEET'!$C:$C,$A152)</f>
        <v>0</v>
      </c>
      <c r="Q152" s="210">
        <f>SUMIFS('SCHOOL WORKSHEET'!$BU:$BU,'SCHOOL WORKSHEET'!$B:$B,TRUE,'SCHOOL WORKSHEET'!$C:$C,$A152)+SUMIFS('SCHOOL WORKSHEET'!$BS:$BS,'SCHOOL WORKSHEET'!$B:$B,TRUE,'SCHOOL WORKSHEET'!$C:$C,$A152)</f>
        <v>0</v>
      </c>
      <c r="R152" s="167">
        <f t="shared" si="10"/>
        <v>0</v>
      </c>
      <c r="S152" s="211">
        <f>SUMIFS('SCHOOL WORKSHEET'!$BV:$BV,'SCHOOL WORKSHEET'!$B:$B,TRUE,'SCHOOL WORKSHEET'!$C:$C,$A152)</f>
        <v>0</v>
      </c>
      <c r="T152" s="212">
        <f>SUMIFS('SCHOOL WORKSHEET'!$BW:$BW,'SCHOOL WORKSHEET'!$B:$B,TRUE,'SCHOOL WORKSHEET'!$C:$C,$A152)</f>
        <v>0</v>
      </c>
      <c r="U152" s="213">
        <f t="shared" si="11"/>
        <v>0</v>
      </c>
      <c r="V152" s="214">
        <f t="shared" si="12"/>
        <v>0</v>
      </c>
    </row>
    <row r="153" spans="1:22" ht="22.5" customHeight="1" x14ac:dyDescent="0.2">
      <c r="A153" s="200">
        <v>150</v>
      </c>
      <c r="B153" s="201" t="s">
        <v>456</v>
      </c>
      <c r="C153" s="202">
        <f>COUNTIFS('SCHOOL WORKSHEET'!B:B,TRUE,'SCHOOL WORKSHEET'!C:C,A153)</f>
        <v>0</v>
      </c>
      <c r="D153" s="203">
        <f>SUMIFS('SCHOOL WORKSHEET'!$I:$I,'SCHOOL WORKSHEET'!$B:$B,TRUE,'SCHOOL WORKSHEET'!$C:$C,$A153)</f>
        <v>0</v>
      </c>
      <c r="E153" s="98">
        <f>IF(SUMIFS('SCHOOL WORKSHEET'!$F:$F,'SCHOOL WORKSHEET'!$B:$B,TRUE,'SCHOOL WORKSHEET'!$C:$C,$A153)=0,0,
IF(ROUND(SUMIFS('SCHOOL WORKSHEET'!$F:$F,'SCHOOL WORKSHEET'!$B:$B,TRUE,'SCHOOL WORKSHEET'!$C:$C,$A153)/SUMIFS('SCHOOL WORKSHEET'!$I:$I,'SCHOOL WORKSHEET'!$B:$B,TRUE,'SCHOOL WORKSHEET'!$C:$C,$A153),4)&gt;=0.4,
MIN(1,ROUND(SUMIFS('SCHOOL WORKSHEET'!$F:$F,'SCHOOL WORKSHEET'!$B:$B,TRUE,'SCHOOL WORKSHEET'!$C:$C,$A153)/SUMIFS('SCHOOL WORKSHEET'!$I:$I,'SCHOOL WORKSHEET'!$B:$B,TRUE,'SCHOOL WORKSHEET'!$C:$C,$A153)*'FEDERAL RATES (HIDDEN)'!$C$2,4)),
ROUND(SUMIFS('SCHOOL WORKSHEET'!$F:$F,'SCHOOL WORKSHEET'!$B:$B,TRUE,'SCHOOL WORKSHEET'!$C:$C,$A153)/SUMIFS('SCHOOL WORKSHEET'!$I:$I,'SCHOOL WORKSHEET'!$B:$B,TRUE,'SCHOOL WORKSHEET'!$C:$C,$A153),4)))</f>
        <v>0</v>
      </c>
      <c r="F153" s="204"/>
      <c r="G153" s="205">
        <f>IF(SUMIFS('SCHOOL WORKSHEET'!$H:$H,'SCHOOL WORKSHEET'!$B:$B,TRUE,'SCHOOL WORKSHEET'!$C:$C,$A153)=0,0,1-$E153)</f>
        <v>0</v>
      </c>
      <c r="H153" s="206">
        <f>IF($C153=0,0,SUMIFS('SCHOOL WORKSHEET'!$S:$S,'SCHOOL WORKSHEET'!$B:$B,TRUE,'SCHOOL WORKSHEET'!$C:$C,$A153)/SUMIFS('SCHOOL WORKSHEET'!$N:$N,'SCHOOL WORKSHEET'!$B:$B,TRUE,'SCHOOL WORKSHEET'!$C:$C,$A153))</f>
        <v>0</v>
      </c>
      <c r="I153" s="207">
        <f>IF($C153=0,0,SUMIFS('SCHOOL WORKSHEET'!$X:$X,'SCHOOL WORKSHEET'!$B:$B,TRUE,'SCHOOL WORKSHEET'!$C:$C,$A153)/SUMIFS('SCHOOL WORKSHEET'!$N:$N,'SCHOOL WORKSHEET'!$B:$B,TRUE,'SCHOOL WORKSHEET'!$C:$C,$A153))</f>
        <v>0</v>
      </c>
      <c r="J153" s="207">
        <f>IF($C153=0,0,SUMIFS('SCHOOL WORKSHEET'!$AC:$AC,'SCHOOL WORKSHEET'!$B:$B,TRUE,'SCHOOL WORKSHEET'!$C:$C,$A153)/SUMIFS('SCHOOL WORKSHEET'!$N:$N,'SCHOOL WORKSHEET'!$B:$B,TRUE,'SCHOOL WORKSHEET'!$C:$C,$A153))</f>
        <v>0</v>
      </c>
      <c r="K153" s="207">
        <f>IF($C153=0,0,SUMIFS('SCHOOL WORKSHEET'!$AH:$AH,'SCHOOL WORKSHEET'!$B:$B,TRUE,'SCHOOL WORKSHEET'!$C:$C,$A153)/SUMIFS('SCHOOL WORKSHEET'!$N:$N,'SCHOOL WORKSHEET'!$B:$B,TRUE,'SCHOOL WORKSHEET'!$C:$C,$A153))</f>
        <v>0</v>
      </c>
      <c r="L153" s="208">
        <f>IF($C153=0,0,SUMIFS('SCHOOL WORKSHEET'!$AJ:$AJ,'SCHOOL WORKSHEET'!$B:$B,TRUE,'SCHOOL WORKSHEET'!$C:$C,$A153)/SUMIFS('SCHOOL WORKSHEET'!$N:$N,'SCHOOL WORKSHEET'!$B:$B,TRUE,'SCHOOL WORKSHEET'!$C:$C,$A153))</f>
        <v>0</v>
      </c>
      <c r="M153" s="209">
        <f>SUMIFS('SCHOOL WORKSHEET'!$BO:$BO,'SCHOOL WORKSHEET'!$B:$B,TRUE,'SCHOOL WORKSHEET'!$C:$C,$A153)+SUMIFS('SCHOOL WORKSHEET'!$BS:$BS,'SCHOOL WORKSHEET'!$B:$B,TRUE,'SCHOOL WORKSHEET'!$C:$C,$A153)</f>
        <v>0</v>
      </c>
      <c r="N153" s="210">
        <f>SUMIFS('SCHOOL WORKSHEET'!$BP:$BP,'SCHOOL WORKSHEET'!$B:$B,TRUE,'SCHOOL WORKSHEET'!$C:$C,$A153)</f>
        <v>0</v>
      </c>
      <c r="O153" s="210">
        <f>SUMIFS('SCHOOL WORKSHEET'!$BQ:$BQ,'SCHOOL WORKSHEET'!$B:$B,TRUE,'SCHOOL WORKSHEET'!$C:$C,$A153)+SUMIFS('SCHOOL WORKSHEET'!$BT:$BT,'SCHOOL WORKSHEET'!$B:$B,TRUE,'SCHOOL WORKSHEET'!$C:$C,$A153)</f>
        <v>0</v>
      </c>
      <c r="P153" s="210">
        <f>SUMIFS('SCHOOL WORKSHEET'!$BR:$BR,'SCHOOL WORKSHEET'!$B:$B,TRUE,'SCHOOL WORKSHEET'!$C:$C,$A153)</f>
        <v>0</v>
      </c>
      <c r="Q153" s="210">
        <f>SUMIFS('SCHOOL WORKSHEET'!$BU:$BU,'SCHOOL WORKSHEET'!$B:$B,TRUE,'SCHOOL WORKSHEET'!$C:$C,$A153)+SUMIFS('SCHOOL WORKSHEET'!$BS:$BS,'SCHOOL WORKSHEET'!$B:$B,TRUE,'SCHOOL WORKSHEET'!$C:$C,$A153)</f>
        <v>0</v>
      </c>
      <c r="R153" s="167">
        <f t="shared" si="10"/>
        <v>0</v>
      </c>
      <c r="S153" s="211">
        <f>SUMIFS('SCHOOL WORKSHEET'!$BV:$BV,'SCHOOL WORKSHEET'!$B:$B,TRUE,'SCHOOL WORKSHEET'!$C:$C,$A153)</f>
        <v>0</v>
      </c>
      <c r="T153" s="212">
        <f>SUMIFS('SCHOOL WORKSHEET'!$BW:$BW,'SCHOOL WORKSHEET'!$B:$B,TRUE,'SCHOOL WORKSHEET'!$C:$C,$A153)</f>
        <v>0</v>
      </c>
      <c r="U153" s="213">
        <f t="shared" si="11"/>
        <v>0</v>
      </c>
      <c r="V153" s="214">
        <f t="shared" si="12"/>
        <v>0</v>
      </c>
    </row>
    <row r="154" spans="1:22" ht="22.5" customHeight="1" x14ac:dyDescent="0.2">
      <c r="A154" s="200">
        <v>151</v>
      </c>
      <c r="B154" s="201" t="s">
        <v>457</v>
      </c>
      <c r="C154" s="202">
        <f>COUNTIFS('SCHOOL WORKSHEET'!B:B,TRUE,'SCHOOL WORKSHEET'!C:C,A154)</f>
        <v>0</v>
      </c>
      <c r="D154" s="203">
        <f>SUMIFS('SCHOOL WORKSHEET'!$I:$I,'SCHOOL WORKSHEET'!$B:$B,TRUE,'SCHOOL WORKSHEET'!$C:$C,$A154)</f>
        <v>0</v>
      </c>
      <c r="E154" s="98">
        <f>IF(SUMIFS('SCHOOL WORKSHEET'!$F:$F,'SCHOOL WORKSHEET'!$B:$B,TRUE,'SCHOOL WORKSHEET'!$C:$C,$A154)=0,0,
IF(ROUND(SUMIFS('SCHOOL WORKSHEET'!$F:$F,'SCHOOL WORKSHEET'!$B:$B,TRUE,'SCHOOL WORKSHEET'!$C:$C,$A154)/SUMIFS('SCHOOL WORKSHEET'!$I:$I,'SCHOOL WORKSHEET'!$B:$B,TRUE,'SCHOOL WORKSHEET'!$C:$C,$A154),4)&gt;=0.4,
MIN(1,ROUND(SUMIFS('SCHOOL WORKSHEET'!$F:$F,'SCHOOL WORKSHEET'!$B:$B,TRUE,'SCHOOL WORKSHEET'!$C:$C,$A154)/SUMIFS('SCHOOL WORKSHEET'!$I:$I,'SCHOOL WORKSHEET'!$B:$B,TRUE,'SCHOOL WORKSHEET'!$C:$C,$A154)*'FEDERAL RATES (HIDDEN)'!$C$2,4)),
ROUND(SUMIFS('SCHOOL WORKSHEET'!$F:$F,'SCHOOL WORKSHEET'!$B:$B,TRUE,'SCHOOL WORKSHEET'!$C:$C,$A154)/SUMIFS('SCHOOL WORKSHEET'!$I:$I,'SCHOOL WORKSHEET'!$B:$B,TRUE,'SCHOOL WORKSHEET'!$C:$C,$A154),4)))</f>
        <v>0</v>
      </c>
      <c r="F154" s="204"/>
      <c r="G154" s="205">
        <f>IF(SUMIFS('SCHOOL WORKSHEET'!$H:$H,'SCHOOL WORKSHEET'!$B:$B,TRUE,'SCHOOL WORKSHEET'!$C:$C,$A154)=0,0,1-$E154)</f>
        <v>0</v>
      </c>
      <c r="H154" s="206">
        <f>IF($C154=0,0,SUMIFS('SCHOOL WORKSHEET'!$S:$S,'SCHOOL WORKSHEET'!$B:$B,TRUE,'SCHOOL WORKSHEET'!$C:$C,$A154)/SUMIFS('SCHOOL WORKSHEET'!$N:$N,'SCHOOL WORKSHEET'!$B:$B,TRUE,'SCHOOL WORKSHEET'!$C:$C,$A154))</f>
        <v>0</v>
      </c>
      <c r="I154" s="207">
        <f>IF($C154=0,0,SUMIFS('SCHOOL WORKSHEET'!$X:$X,'SCHOOL WORKSHEET'!$B:$B,TRUE,'SCHOOL WORKSHEET'!$C:$C,$A154)/SUMIFS('SCHOOL WORKSHEET'!$N:$N,'SCHOOL WORKSHEET'!$B:$B,TRUE,'SCHOOL WORKSHEET'!$C:$C,$A154))</f>
        <v>0</v>
      </c>
      <c r="J154" s="207">
        <f>IF($C154=0,0,SUMIFS('SCHOOL WORKSHEET'!$AC:$AC,'SCHOOL WORKSHEET'!$B:$B,TRUE,'SCHOOL WORKSHEET'!$C:$C,$A154)/SUMIFS('SCHOOL WORKSHEET'!$N:$N,'SCHOOL WORKSHEET'!$B:$B,TRUE,'SCHOOL WORKSHEET'!$C:$C,$A154))</f>
        <v>0</v>
      </c>
      <c r="K154" s="207">
        <f>IF($C154=0,0,SUMIFS('SCHOOL WORKSHEET'!$AH:$AH,'SCHOOL WORKSHEET'!$B:$B,TRUE,'SCHOOL WORKSHEET'!$C:$C,$A154)/SUMIFS('SCHOOL WORKSHEET'!$N:$N,'SCHOOL WORKSHEET'!$B:$B,TRUE,'SCHOOL WORKSHEET'!$C:$C,$A154))</f>
        <v>0</v>
      </c>
      <c r="L154" s="208">
        <f>IF($C154=0,0,SUMIFS('SCHOOL WORKSHEET'!$AJ:$AJ,'SCHOOL WORKSHEET'!$B:$B,TRUE,'SCHOOL WORKSHEET'!$C:$C,$A154)/SUMIFS('SCHOOL WORKSHEET'!$N:$N,'SCHOOL WORKSHEET'!$B:$B,TRUE,'SCHOOL WORKSHEET'!$C:$C,$A154))</f>
        <v>0</v>
      </c>
      <c r="M154" s="209">
        <f>SUMIFS('SCHOOL WORKSHEET'!$BO:$BO,'SCHOOL WORKSHEET'!$B:$B,TRUE,'SCHOOL WORKSHEET'!$C:$C,$A154)+SUMIFS('SCHOOL WORKSHEET'!$BS:$BS,'SCHOOL WORKSHEET'!$B:$B,TRUE,'SCHOOL WORKSHEET'!$C:$C,$A154)</f>
        <v>0</v>
      </c>
      <c r="N154" s="210">
        <f>SUMIFS('SCHOOL WORKSHEET'!$BP:$BP,'SCHOOL WORKSHEET'!$B:$B,TRUE,'SCHOOL WORKSHEET'!$C:$C,$A154)</f>
        <v>0</v>
      </c>
      <c r="O154" s="210">
        <f>SUMIFS('SCHOOL WORKSHEET'!$BQ:$BQ,'SCHOOL WORKSHEET'!$B:$B,TRUE,'SCHOOL WORKSHEET'!$C:$C,$A154)+SUMIFS('SCHOOL WORKSHEET'!$BT:$BT,'SCHOOL WORKSHEET'!$B:$B,TRUE,'SCHOOL WORKSHEET'!$C:$C,$A154)</f>
        <v>0</v>
      </c>
      <c r="P154" s="210">
        <f>SUMIFS('SCHOOL WORKSHEET'!$BR:$BR,'SCHOOL WORKSHEET'!$B:$B,TRUE,'SCHOOL WORKSHEET'!$C:$C,$A154)</f>
        <v>0</v>
      </c>
      <c r="Q154" s="210">
        <f>SUMIFS('SCHOOL WORKSHEET'!$BU:$BU,'SCHOOL WORKSHEET'!$B:$B,TRUE,'SCHOOL WORKSHEET'!$C:$C,$A154)+SUMIFS('SCHOOL WORKSHEET'!$BS:$BS,'SCHOOL WORKSHEET'!$B:$B,TRUE,'SCHOOL WORKSHEET'!$C:$C,$A154)</f>
        <v>0</v>
      </c>
      <c r="R154" s="167">
        <f t="shared" si="10"/>
        <v>0</v>
      </c>
      <c r="S154" s="211">
        <f>SUMIFS('SCHOOL WORKSHEET'!$BV:$BV,'SCHOOL WORKSHEET'!$B:$B,TRUE,'SCHOOL WORKSHEET'!$C:$C,$A154)</f>
        <v>0</v>
      </c>
      <c r="T154" s="212">
        <f>SUMIFS('SCHOOL WORKSHEET'!$BW:$BW,'SCHOOL WORKSHEET'!$B:$B,TRUE,'SCHOOL WORKSHEET'!$C:$C,$A154)</f>
        <v>0</v>
      </c>
      <c r="U154" s="213">
        <f t="shared" si="11"/>
        <v>0</v>
      </c>
      <c r="V154" s="214">
        <f t="shared" si="12"/>
        <v>0</v>
      </c>
    </row>
    <row r="155" spans="1:22" ht="22.5" customHeight="1" x14ac:dyDescent="0.2">
      <c r="A155" s="200">
        <v>152</v>
      </c>
      <c r="B155" s="201" t="s">
        <v>458</v>
      </c>
      <c r="C155" s="202">
        <f>COUNTIFS('SCHOOL WORKSHEET'!B:B,TRUE,'SCHOOL WORKSHEET'!C:C,A155)</f>
        <v>0</v>
      </c>
      <c r="D155" s="203">
        <f>SUMIFS('SCHOOL WORKSHEET'!$I:$I,'SCHOOL WORKSHEET'!$B:$B,TRUE,'SCHOOL WORKSHEET'!$C:$C,$A155)</f>
        <v>0</v>
      </c>
      <c r="E155" s="98">
        <f>IF(SUMIFS('SCHOOL WORKSHEET'!$F:$F,'SCHOOL WORKSHEET'!$B:$B,TRUE,'SCHOOL WORKSHEET'!$C:$C,$A155)=0,0,
IF(ROUND(SUMIFS('SCHOOL WORKSHEET'!$F:$F,'SCHOOL WORKSHEET'!$B:$B,TRUE,'SCHOOL WORKSHEET'!$C:$C,$A155)/SUMIFS('SCHOOL WORKSHEET'!$I:$I,'SCHOOL WORKSHEET'!$B:$B,TRUE,'SCHOOL WORKSHEET'!$C:$C,$A155),4)&gt;=0.4,
MIN(1,ROUND(SUMIFS('SCHOOL WORKSHEET'!$F:$F,'SCHOOL WORKSHEET'!$B:$B,TRUE,'SCHOOL WORKSHEET'!$C:$C,$A155)/SUMIFS('SCHOOL WORKSHEET'!$I:$I,'SCHOOL WORKSHEET'!$B:$B,TRUE,'SCHOOL WORKSHEET'!$C:$C,$A155)*'FEDERAL RATES (HIDDEN)'!$C$2,4)),
ROUND(SUMIFS('SCHOOL WORKSHEET'!$F:$F,'SCHOOL WORKSHEET'!$B:$B,TRUE,'SCHOOL WORKSHEET'!$C:$C,$A155)/SUMIFS('SCHOOL WORKSHEET'!$I:$I,'SCHOOL WORKSHEET'!$B:$B,TRUE,'SCHOOL WORKSHEET'!$C:$C,$A155),4)))</f>
        <v>0</v>
      </c>
      <c r="F155" s="204"/>
      <c r="G155" s="205">
        <f>IF(SUMIFS('SCHOOL WORKSHEET'!$H:$H,'SCHOOL WORKSHEET'!$B:$B,TRUE,'SCHOOL WORKSHEET'!$C:$C,$A155)=0,0,1-$E155)</f>
        <v>0</v>
      </c>
      <c r="H155" s="206">
        <f>IF($C155=0,0,SUMIFS('SCHOOL WORKSHEET'!$S:$S,'SCHOOL WORKSHEET'!$B:$B,TRUE,'SCHOOL WORKSHEET'!$C:$C,$A155)/SUMIFS('SCHOOL WORKSHEET'!$N:$N,'SCHOOL WORKSHEET'!$B:$B,TRUE,'SCHOOL WORKSHEET'!$C:$C,$A155))</f>
        <v>0</v>
      </c>
      <c r="I155" s="207">
        <f>IF($C155=0,0,SUMIFS('SCHOOL WORKSHEET'!$X:$X,'SCHOOL WORKSHEET'!$B:$B,TRUE,'SCHOOL WORKSHEET'!$C:$C,$A155)/SUMIFS('SCHOOL WORKSHEET'!$N:$N,'SCHOOL WORKSHEET'!$B:$B,TRUE,'SCHOOL WORKSHEET'!$C:$C,$A155))</f>
        <v>0</v>
      </c>
      <c r="J155" s="207">
        <f>IF($C155=0,0,SUMIFS('SCHOOL WORKSHEET'!$AC:$AC,'SCHOOL WORKSHEET'!$B:$B,TRUE,'SCHOOL WORKSHEET'!$C:$C,$A155)/SUMIFS('SCHOOL WORKSHEET'!$N:$N,'SCHOOL WORKSHEET'!$B:$B,TRUE,'SCHOOL WORKSHEET'!$C:$C,$A155))</f>
        <v>0</v>
      </c>
      <c r="K155" s="207">
        <f>IF($C155=0,0,SUMIFS('SCHOOL WORKSHEET'!$AH:$AH,'SCHOOL WORKSHEET'!$B:$B,TRUE,'SCHOOL WORKSHEET'!$C:$C,$A155)/SUMIFS('SCHOOL WORKSHEET'!$N:$N,'SCHOOL WORKSHEET'!$B:$B,TRUE,'SCHOOL WORKSHEET'!$C:$C,$A155))</f>
        <v>0</v>
      </c>
      <c r="L155" s="208">
        <f>IF($C155=0,0,SUMIFS('SCHOOL WORKSHEET'!$AJ:$AJ,'SCHOOL WORKSHEET'!$B:$B,TRUE,'SCHOOL WORKSHEET'!$C:$C,$A155)/SUMIFS('SCHOOL WORKSHEET'!$N:$N,'SCHOOL WORKSHEET'!$B:$B,TRUE,'SCHOOL WORKSHEET'!$C:$C,$A155))</f>
        <v>0</v>
      </c>
      <c r="M155" s="209">
        <f>SUMIFS('SCHOOL WORKSHEET'!$BO:$BO,'SCHOOL WORKSHEET'!$B:$B,TRUE,'SCHOOL WORKSHEET'!$C:$C,$A155)+SUMIFS('SCHOOL WORKSHEET'!$BS:$BS,'SCHOOL WORKSHEET'!$B:$B,TRUE,'SCHOOL WORKSHEET'!$C:$C,$A155)</f>
        <v>0</v>
      </c>
      <c r="N155" s="210">
        <f>SUMIFS('SCHOOL WORKSHEET'!$BP:$BP,'SCHOOL WORKSHEET'!$B:$B,TRUE,'SCHOOL WORKSHEET'!$C:$C,$A155)</f>
        <v>0</v>
      </c>
      <c r="O155" s="210">
        <f>SUMIFS('SCHOOL WORKSHEET'!$BQ:$BQ,'SCHOOL WORKSHEET'!$B:$B,TRUE,'SCHOOL WORKSHEET'!$C:$C,$A155)+SUMIFS('SCHOOL WORKSHEET'!$BT:$BT,'SCHOOL WORKSHEET'!$B:$B,TRUE,'SCHOOL WORKSHEET'!$C:$C,$A155)</f>
        <v>0</v>
      </c>
      <c r="P155" s="210">
        <f>SUMIFS('SCHOOL WORKSHEET'!$BR:$BR,'SCHOOL WORKSHEET'!$B:$B,TRUE,'SCHOOL WORKSHEET'!$C:$C,$A155)</f>
        <v>0</v>
      </c>
      <c r="Q155" s="210">
        <f>SUMIFS('SCHOOL WORKSHEET'!$BU:$BU,'SCHOOL WORKSHEET'!$B:$B,TRUE,'SCHOOL WORKSHEET'!$C:$C,$A155)+SUMIFS('SCHOOL WORKSHEET'!$BS:$BS,'SCHOOL WORKSHEET'!$B:$B,TRUE,'SCHOOL WORKSHEET'!$C:$C,$A155)</f>
        <v>0</v>
      </c>
      <c r="R155" s="167">
        <f t="shared" si="10"/>
        <v>0</v>
      </c>
      <c r="S155" s="211">
        <f>SUMIFS('SCHOOL WORKSHEET'!$BV:$BV,'SCHOOL WORKSHEET'!$B:$B,TRUE,'SCHOOL WORKSHEET'!$C:$C,$A155)</f>
        <v>0</v>
      </c>
      <c r="T155" s="212">
        <f>SUMIFS('SCHOOL WORKSHEET'!$BW:$BW,'SCHOOL WORKSHEET'!$B:$B,TRUE,'SCHOOL WORKSHEET'!$C:$C,$A155)</f>
        <v>0</v>
      </c>
      <c r="U155" s="213">
        <f t="shared" si="11"/>
        <v>0</v>
      </c>
      <c r="V155" s="214">
        <f t="shared" si="12"/>
        <v>0</v>
      </c>
    </row>
    <row r="156" spans="1:22" ht="22.5" customHeight="1" x14ac:dyDescent="0.2">
      <c r="A156" s="200">
        <v>153</v>
      </c>
      <c r="B156" s="201" t="s">
        <v>459</v>
      </c>
      <c r="C156" s="202">
        <f>COUNTIFS('SCHOOL WORKSHEET'!B:B,TRUE,'SCHOOL WORKSHEET'!C:C,A156)</f>
        <v>0</v>
      </c>
      <c r="D156" s="203">
        <f>SUMIFS('SCHOOL WORKSHEET'!$I:$I,'SCHOOL WORKSHEET'!$B:$B,TRUE,'SCHOOL WORKSHEET'!$C:$C,$A156)</f>
        <v>0</v>
      </c>
      <c r="E156" s="98">
        <f>IF(SUMIFS('SCHOOL WORKSHEET'!$F:$F,'SCHOOL WORKSHEET'!$B:$B,TRUE,'SCHOOL WORKSHEET'!$C:$C,$A156)=0,0,
IF(ROUND(SUMIFS('SCHOOL WORKSHEET'!$F:$F,'SCHOOL WORKSHEET'!$B:$B,TRUE,'SCHOOL WORKSHEET'!$C:$C,$A156)/SUMIFS('SCHOOL WORKSHEET'!$I:$I,'SCHOOL WORKSHEET'!$B:$B,TRUE,'SCHOOL WORKSHEET'!$C:$C,$A156),4)&gt;=0.4,
MIN(1,ROUND(SUMIFS('SCHOOL WORKSHEET'!$F:$F,'SCHOOL WORKSHEET'!$B:$B,TRUE,'SCHOOL WORKSHEET'!$C:$C,$A156)/SUMIFS('SCHOOL WORKSHEET'!$I:$I,'SCHOOL WORKSHEET'!$B:$B,TRUE,'SCHOOL WORKSHEET'!$C:$C,$A156)*'FEDERAL RATES (HIDDEN)'!$C$2,4)),
ROUND(SUMIFS('SCHOOL WORKSHEET'!$F:$F,'SCHOOL WORKSHEET'!$B:$B,TRUE,'SCHOOL WORKSHEET'!$C:$C,$A156)/SUMIFS('SCHOOL WORKSHEET'!$I:$I,'SCHOOL WORKSHEET'!$B:$B,TRUE,'SCHOOL WORKSHEET'!$C:$C,$A156),4)))</f>
        <v>0</v>
      </c>
      <c r="F156" s="204"/>
      <c r="G156" s="205">
        <f>IF(SUMIFS('SCHOOL WORKSHEET'!$H:$H,'SCHOOL WORKSHEET'!$B:$B,TRUE,'SCHOOL WORKSHEET'!$C:$C,$A156)=0,0,1-$E156)</f>
        <v>0</v>
      </c>
      <c r="H156" s="206">
        <f>IF($C156=0,0,SUMIFS('SCHOOL WORKSHEET'!$S:$S,'SCHOOL WORKSHEET'!$B:$B,TRUE,'SCHOOL WORKSHEET'!$C:$C,$A156)/SUMIFS('SCHOOL WORKSHEET'!$N:$N,'SCHOOL WORKSHEET'!$B:$B,TRUE,'SCHOOL WORKSHEET'!$C:$C,$A156))</f>
        <v>0</v>
      </c>
      <c r="I156" s="207">
        <f>IF($C156=0,0,SUMIFS('SCHOOL WORKSHEET'!$X:$X,'SCHOOL WORKSHEET'!$B:$B,TRUE,'SCHOOL WORKSHEET'!$C:$C,$A156)/SUMIFS('SCHOOL WORKSHEET'!$N:$N,'SCHOOL WORKSHEET'!$B:$B,TRUE,'SCHOOL WORKSHEET'!$C:$C,$A156))</f>
        <v>0</v>
      </c>
      <c r="J156" s="207">
        <f>IF($C156=0,0,SUMIFS('SCHOOL WORKSHEET'!$AC:$AC,'SCHOOL WORKSHEET'!$B:$B,TRUE,'SCHOOL WORKSHEET'!$C:$C,$A156)/SUMIFS('SCHOOL WORKSHEET'!$N:$N,'SCHOOL WORKSHEET'!$B:$B,TRUE,'SCHOOL WORKSHEET'!$C:$C,$A156))</f>
        <v>0</v>
      </c>
      <c r="K156" s="207">
        <f>IF($C156=0,0,SUMIFS('SCHOOL WORKSHEET'!$AH:$AH,'SCHOOL WORKSHEET'!$B:$B,TRUE,'SCHOOL WORKSHEET'!$C:$C,$A156)/SUMIFS('SCHOOL WORKSHEET'!$N:$N,'SCHOOL WORKSHEET'!$B:$B,TRUE,'SCHOOL WORKSHEET'!$C:$C,$A156))</f>
        <v>0</v>
      </c>
      <c r="L156" s="208">
        <f>IF($C156=0,0,SUMIFS('SCHOOL WORKSHEET'!$AJ:$AJ,'SCHOOL WORKSHEET'!$B:$B,TRUE,'SCHOOL WORKSHEET'!$C:$C,$A156)/SUMIFS('SCHOOL WORKSHEET'!$N:$N,'SCHOOL WORKSHEET'!$B:$B,TRUE,'SCHOOL WORKSHEET'!$C:$C,$A156))</f>
        <v>0</v>
      </c>
      <c r="M156" s="209">
        <f>SUMIFS('SCHOOL WORKSHEET'!$BO:$BO,'SCHOOL WORKSHEET'!$B:$B,TRUE,'SCHOOL WORKSHEET'!$C:$C,$A156)+SUMIFS('SCHOOL WORKSHEET'!$BS:$BS,'SCHOOL WORKSHEET'!$B:$B,TRUE,'SCHOOL WORKSHEET'!$C:$C,$A156)</f>
        <v>0</v>
      </c>
      <c r="N156" s="210">
        <f>SUMIFS('SCHOOL WORKSHEET'!$BP:$BP,'SCHOOL WORKSHEET'!$B:$B,TRUE,'SCHOOL WORKSHEET'!$C:$C,$A156)</f>
        <v>0</v>
      </c>
      <c r="O156" s="210">
        <f>SUMIFS('SCHOOL WORKSHEET'!$BQ:$BQ,'SCHOOL WORKSHEET'!$B:$B,TRUE,'SCHOOL WORKSHEET'!$C:$C,$A156)+SUMIFS('SCHOOL WORKSHEET'!$BT:$BT,'SCHOOL WORKSHEET'!$B:$B,TRUE,'SCHOOL WORKSHEET'!$C:$C,$A156)</f>
        <v>0</v>
      </c>
      <c r="P156" s="210">
        <f>SUMIFS('SCHOOL WORKSHEET'!$BR:$BR,'SCHOOL WORKSHEET'!$B:$B,TRUE,'SCHOOL WORKSHEET'!$C:$C,$A156)</f>
        <v>0</v>
      </c>
      <c r="Q156" s="210">
        <f>SUMIFS('SCHOOL WORKSHEET'!$BU:$BU,'SCHOOL WORKSHEET'!$B:$B,TRUE,'SCHOOL WORKSHEET'!$C:$C,$A156)+SUMIFS('SCHOOL WORKSHEET'!$BS:$BS,'SCHOOL WORKSHEET'!$B:$B,TRUE,'SCHOOL WORKSHEET'!$C:$C,$A156)</f>
        <v>0</v>
      </c>
      <c r="R156" s="167">
        <f t="shared" si="10"/>
        <v>0</v>
      </c>
      <c r="S156" s="211">
        <f>SUMIFS('SCHOOL WORKSHEET'!$BV:$BV,'SCHOOL WORKSHEET'!$B:$B,TRUE,'SCHOOL WORKSHEET'!$C:$C,$A156)</f>
        <v>0</v>
      </c>
      <c r="T156" s="212">
        <f>SUMIFS('SCHOOL WORKSHEET'!$BW:$BW,'SCHOOL WORKSHEET'!$B:$B,TRUE,'SCHOOL WORKSHEET'!$C:$C,$A156)</f>
        <v>0</v>
      </c>
      <c r="U156" s="213">
        <f t="shared" si="11"/>
        <v>0</v>
      </c>
      <c r="V156" s="214">
        <f t="shared" si="12"/>
        <v>0</v>
      </c>
    </row>
    <row r="157" spans="1:22" ht="22.5" customHeight="1" x14ac:dyDescent="0.2">
      <c r="A157" s="200">
        <v>154</v>
      </c>
      <c r="B157" s="201" t="s">
        <v>460</v>
      </c>
      <c r="C157" s="202">
        <f>COUNTIFS('SCHOOL WORKSHEET'!B:B,TRUE,'SCHOOL WORKSHEET'!C:C,A157)</f>
        <v>0</v>
      </c>
      <c r="D157" s="203">
        <f>SUMIFS('SCHOOL WORKSHEET'!$I:$I,'SCHOOL WORKSHEET'!$B:$B,TRUE,'SCHOOL WORKSHEET'!$C:$C,$A157)</f>
        <v>0</v>
      </c>
      <c r="E157" s="98">
        <f>IF(SUMIFS('SCHOOL WORKSHEET'!$F:$F,'SCHOOL WORKSHEET'!$B:$B,TRUE,'SCHOOL WORKSHEET'!$C:$C,$A157)=0,0,
IF(ROUND(SUMIFS('SCHOOL WORKSHEET'!$F:$F,'SCHOOL WORKSHEET'!$B:$B,TRUE,'SCHOOL WORKSHEET'!$C:$C,$A157)/SUMIFS('SCHOOL WORKSHEET'!$I:$I,'SCHOOL WORKSHEET'!$B:$B,TRUE,'SCHOOL WORKSHEET'!$C:$C,$A157),4)&gt;=0.4,
MIN(1,ROUND(SUMIFS('SCHOOL WORKSHEET'!$F:$F,'SCHOOL WORKSHEET'!$B:$B,TRUE,'SCHOOL WORKSHEET'!$C:$C,$A157)/SUMIFS('SCHOOL WORKSHEET'!$I:$I,'SCHOOL WORKSHEET'!$B:$B,TRUE,'SCHOOL WORKSHEET'!$C:$C,$A157)*'FEDERAL RATES (HIDDEN)'!$C$2,4)),
ROUND(SUMIFS('SCHOOL WORKSHEET'!$F:$F,'SCHOOL WORKSHEET'!$B:$B,TRUE,'SCHOOL WORKSHEET'!$C:$C,$A157)/SUMIFS('SCHOOL WORKSHEET'!$I:$I,'SCHOOL WORKSHEET'!$B:$B,TRUE,'SCHOOL WORKSHEET'!$C:$C,$A157),4)))</f>
        <v>0</v>
      </c>
      <c r="F157" s="204"/>
      <c r="G157" s="205">
        <f>IF(SUMIFS('SCHOOL WORKSHEET'!$H:$H,'SCHOOL WORKSHEET'!$B:$B,TRUE,'SCHOOL WORKSHEET'!$C:$C,$A157)=0,0,1-$E157)</f>
        <v>0</v>
      </c>
      <c r="H157" s="206">
        <f>IF($C157=0,0,SUMIFS('SCHOOL WORKSHEET'!$S:$S,'SCHOOL WORKSHEET'!$B:$B,TRUE,'SCHOOL WORKSHEET'!$C:$C,$A157)/SUMIFS('SCHOOL WORKSHEET'!$N:$N,'SCHOOL WORKSHEET'!$B:$B,TRUE,'SCHOOL WORKSHEET'!$C:$C,$A157))</f>
        <v>0</v>
      </c>
      <c r="I157" s="207">
        <f>IF($C157=0,0,SUMIFS('SCHOOL WORKSHEET'!$X:$X,'SCHOOL WORKSHEET'!$B:$B,TRUE,'SCHOOL WORKSHEET'!$C:$C,$A157)/SUMIFS('SCHOOL WORKSHEET'!$N:$N,'SCHOOL WORKSHEET'!$B:$B,TRUE,'SCHOOL WORKSHEET'!$C:$C,$A157))</f>
        <v>0</v>
      </c>
      <c r="J157" s="207">
        <f>IF($C157=0,0,SUMIFS('SCHOOL WORKSHEET'!$AC:$AC,'SCHOOL WORKSHEET'!$B:$B,TRUE,'SCHOOL WORKSHEET'!$C:$C,$A157)/SUMIFS('SCHOOL WORKSHEET'!$N:$N,'SCHOOL WORKSHEET'!$B:$B,TRUE,'SCHOOL WORKSHEET'!$C:$C,$A157))</f>
        <v>0</v>
      </c>
      <c r="K157" s="207">
        <f>IF($C157=0,0,SUMIFS('SCHOOL WORKSHEET'!$AH:$AH,'SCHOOL WORKSHEET'!$B:$B,TRUE,'SCHOOL WORKSHEET'!$C:$C,$A157)/SUMIFS('SCHOOL WORKSHEET'!$N:$N,'SCHOOL WORKSHEET'!$B:$B,TRUE,'SCHOOL WORKSHEET'!$C:$C,$A157))</f>
        <v>0</v>
      </c>
      <c r="L157" s="208">
        <f>IF($C157=0,0,SUMIFS('SCHOOL WORKSHEET'!$AJ:$AJ,'SCHOOL WORKSHEET'!$B:$B,TRUE,'SCHOOL WORKSHEET'!$C:$C,$A157)/SUMIFS('SCHOOL WORKSHEET'!$N:$N,'SCHOOL WORKSHEET'!$B:$B,TRUE,'SCHOOL WORKSHEET'!$C:$C,$A157))</f>
        <v>0</v>
      </c>
      <c r="M157" s="209">
        <f>SUMIFS('SCHOOL WORKSHEET'!$BO:$BO,'SCHOOL WORKSHEET'!$B:$B,TRUE,'SCHOOL WORKSHEET'!$C:$C,$A157)+SUMIFS('SCHOOL WORKSHEET'!$BS:$BS,'SCHOOL WORKSHEET'!$B:$B,TRUE,'SCHOOL WORKSHEET'!$C:$C,$A157)</f>
        <v>0</v>
      </c>
      <c r="N157" s="210">
        <f>SUMIFS('SCHOOL WORKSHEET'!$BP:$BP,'SCHOOL WORKSHEET'!$B:$B,TRUE,'SCHOOL WORKSHEET'!$C:$C,$A157)</f>
        <v>0</v>
      </c>
      <c r="O157" s="210">
        <f>SUMIFS('SCHOOL WORKSHEET'!$BQ:$BQ,'SCHOOL WORKSHEET'!$B:$B,TRUE,'SCHOOL WORKSHEET'!$C:$C,$A157)+SUMIFS('SCHOOL WORKSHEET'!$BT:$BT,'SCHOOL WORKSHEET'!$B:$B,TRUE,'SCHOOL WORKSHEET'!$C:$C,$A157)</f>
        <v>0</v>
      </c>
      <c r="P157" s="210">
        <f>SUMIFS('SCHOOL WORKSHEET'!$BR:$BR,'SCHOOL WORKSHEET'!$B:$B,TRUE,'SCHOOL WORKSHEET'!$C:$C,$A157)</f>
        <v>0</v>
      </c>
      <c r="Q157" s="210">
        <f>SUMIFS('SCHOOL WORKSHEET'!$BU:$BU,'SCHOOL WORKSHEET'!$B:$B,TRUE,'SCHOOL WORKSHEET'!$C:$C,$A157)+SUMIFS('SCHOOL WORKSHEET'!$BS:$BS,'SCHOOL WORKSHEET'!$B:$B,TRUE,'SCHOOL WORKSHEET'!$C:$C,$A157)</f>
        <v>0</v>
      </c>
      <c r="R157" s="167">
        <f t="shared" si="10"/>
        <v>0</v>
      </c>
      <c r="S157" s="211">
        <f>SUMIFS('SCHOOL WORKSHEET'!$BV:$BV,'SCHOOL WORKSHEET'!$B:$B,TRUE,'SCHOOL WORKSHEET'!$C:$C,$A157)</f>
        <v>0</v>
      </c>
      <c r="T157" s="212">
        <f>SUMIFS('SCHOOL WORKSHEET'!$BW:$BW,'SCHOOL WORKSHEET'!$B:$B,TRUE,'SCHOOL WORKSHEET'!$C:$C,$A157)</f>
        <v>0</v>
      </c>
      <c r="U157" s="213">
        <f t="shared" si="11"/>
        <v>0</v>
      </c>
      <c r="V157" s="214">
        <f t="shared" si="12"/>
        <v>0</v>
      </c>
    </row>
    <row r="158" spans="1:22" ht="22.5" customHeight="1" x14ac:dyDescent="0.2">
      <c r="A158" s="200">
        <v>155</v>
      </c>
      <c r="B158" s="201" t="s">
        <v>461</v>
      </c>
      <c r="C158" s="202">
        <f>COUNTIFS('SCHOOL WORKSHEET'!B:B,TRUE,'SCHOOL WORKSHEET'!C:C,A158)</f>
        <v>0</v>
      </c>
      <c r="D158" s="203">
        <f>SUMIFS('SCHOOL WORKSHEET'!$I:$I,'SCHOOL WORKSHEET'!$B:$B,TRUE,'SCHOOL WORKSHEET'!$C:$C,$A158)</f>
        <v>0</v>
      </c>
      <c r="E158" s="98">
        <f>IF(SUMIFS('SCHOOL WORKSHEET'!$F:$F,'SCHOOL WORKSHEET'!$B:$B,TRUE,'SCHOOL WORKSHEET'!$C:$C,$A158)=0,0,
IF(ROUND(SUMIFS('SCHOOL WORKSHEET'!$F:$F,'SCHOOL WORKSHEET'!$B:$B,TRUE,'SCHOOL WORKSHEET'!$C:$C,$A158)/SUMIFS('SCHOOL WORKSHEET'!$I:$I,'SCHOOL WORKSHEET'!$B:$B,TRUE,'SCHOOL WORKSHEET'!$C:$C,$A158),4)&gt;=0.4,
MIN(1,ROUND(SUMIFS('SCHOOL WORKSHEET'!$F:$F,'SCHOOL WORKSHEET'!$B:$B,TRUE,'SCHOOL WORKSHEET'!$C:$C,$A158)/SUMIFS('SCHOOL WORKSHEET'!$I:$I,'SCHOOL WORKSHEET'!$B:$B,TRUE,'SCHOOL WORKSHEET'!$C:$C,$A158)*'FEDERAL RATES (HIDDEN)'!$C$2,4)),
ROUND(SUMIFS('SCHOOL WORKSHEET'!$F:$F,'SCHOOL WORKSHEET'!$B:$B,TRUE,'SCHOOL WORKSHEET'!$C:$C,$A158)/SUMIFS('SCHOOL WORKSHEET'!$I:$I,'SCHOOL WORKSHEET'!$B:$B,TRUE,'SCHOOL WORKSHEET'!$C:$C,$A158),4)))</f>
        <v>0</v>
      </c>
      <c r="F158" s="204"/>
      <c r="G158" s="205">
        <f>IF(SUMIFS('SCHOOL WORKSHEET'!$H:$H,'SCHOOL WORKSHEET'!$B:$B,TRUE,'SCHOOL WORKSHEET'!$C:$C,$A158)=0,0,1-$E158)</f>
        <v>0</v>
      </c>
      <c r="H158" s="206">
        <f>IF($C158=0,0,SUMIFS('SCHOOL WORKSHEET'!$S:$S,'SCHOOL WORKSHEET'!$B:$B,TRUE,'SCHOOL WORKSHEET'!$C:$C,$A158)/SUMIFS('SCHOOL WORKSHEET'!$N:$N,'SCHOOL WORKSHEET'!$B:$B,TRUE,'SCHOOL WORKSHEET'!$C:$C,$A158))</f>
        <v>0</v>
      </c>
      <c r="I158" s="207">
        <f>IF($C158=0,0,SUMIFS('SCHOOL WORKSHEET'!$X:$X,'SCHOOL WORKSHEET'!$B:$B,TRUE,'SCHOOL WORKSHEET'!$C:$C,$A158)/SUMIFS('SCHOOL WORKSHEET'!$N:$N,'SCHOOL WORKSHEET'!$B:$B,TRUE,'SCHOOL WORKSHEET'!$C:$C,$A158))</f>
        <v>0</v>
      </c>
      <c r="J158" s="207">
        <f>IF($C158=0,0,SUMIFS('SCHOOL WORKSHEET'!$AC:$AC,'SCHOOL WORKSHEET'!$B:$B,TRUE,'SCHOOL WORKSHEET'!$C:$C,$A158)/SUMIFS('SCHOOL WORKSHEET'!$N:$N,'SCHOOL WORKSHEET'!$B:$B,TRUE,'SCHOOL WORKSHEET'!$C:$C,$A158))</f>
        <v>0</v>
      </c>
      <c r="K158" s="207">
        <f>IF($C158=0,0,SUMIFS('SCHOOL WORKSHEET'!$AH:$AH,'SCHOOL WORKSHEET'!$B:$B,TRUE,'SCHOOL WORKSHEET'!$C:$C,$A158)/SUMIFS('SCHOOL WORKSHEET'!$N:$N,'SCHOOL WORKSHEET'!$B:$B,TRUE,'SCHOOL WORKSHEET'!$C:$C,$A158))</f>
        <v>0</v>
      </c>
      <c r="L158" s="208">
        <f>IF($C158=0,0,SUMIFS('SCHOOL WORKSHEET'!$AJ:$AJ,'SCHOOL WORKSHEET'!$B:$B,TRUE,'SCHOOL WORKSHEET'!$C:$C,$A158)/SUMIFS('SCHOOL WORKSHEET'!$N:$N,'SCHOOL WORKSHEET'!$B:$B,TRUE,'SCHOOL WORKSHEET'!$C:$C,$A158))</f>
        <v>0</v>
      </c>
      <c r="M158" s="209">
        <f>SUMIFS('SCHOOL WORKSHEET'!$BO:$BO,'SCHOOL WORKSHEET'!$B:$B,TRUE,'SCHOOL WORKSHEET'!$C:$C,$A158)+SUMIFS('SCHOOL WORKSHEET'!$BS:$BS,'SCHOOL WORKSHEET'!$B:$B,TRUE,'SCHOOL WORKSHEET'!$C:$C,$A158)</f>
        <v>0</v>
      </c>
      <c r="N158" s="210">
        <f>SUMIFS('SCHOOL WORKSHEET'!$BP:$BP,'SCHOOL WORKSHEET'!$B:$B,TRUE,'SCHOOL WORKSHEET'!$C:$C,$A158)</f>
        <v>0</v>
      </c>
      <c r="O158" s="210">
        <f>SUMIFS('SCHOOL WORKSHEET'!$BQ:$BQ,'SCHOOL WORKSHEET'!$B:$B,TRUE,'SCHOOL WORKSHEET'!$C:$C,$A158)+SUMIFS('SCHOOL WORKSHEET'!$BT:$BT,'SCHOOL WORKSHEET'!$B:$B,TRUE,'SCHOOL WORKSHEET'!$C:$C,$A158)</f>
        <v>0</v>
      </c>
      <c r="P158" s="210">
        <f>SUMIFS('SCHOOL WORKSHEET'!$BR:$BR,'SCHOOL WORKSHEET'!$B:$B,TRUE,'SCHOOL WORKSHEET'!$C:$C,$A158)</f>
        <v>0</v>
      </c>
      <c r="Q158" s="210">
        <f>SUMIFS('SCHOOL WORKSHEET'!$BU:$BU,'SCHOOL WORKSHEET'!$B:$B,TRUE,'SCHOOL WORKSHEET'!$C:$C,$A158)+SUMIFS('SCHOOL WORKSHEET'!$BS:$BS,'SCHOOL WORKSHEET'!$B:$B,TRUE,'SCHOOL WORKSHEET'!$C:$C,$A158)</f>
        <v>0</v>
      </c>
      <c r="R158" s="167">
        <f t="shared" si="10"/>
        <v>0</v>
      </c>
      <c r="S158" s="211">
        <f>SUMIFS('SCHOOL WORKSHEET'!$BV:$BV,'SCHOOL WORKSHEET'!$B:$B,TRUE,'SCHOOL WORKSHEET'!$C:$C,$A158)</f>
        <v>0</v>
      </c>
      <c r="T158" s="212">
        <f>SUMIFS('SCHOOL WORKSHEET'!$BW:$BW,'SCHOOL WORKSHEET'!$B:$B,TRUE,'SCHOOL WORKSHEET'!$C:$C,$A158)</f>
        <v>0</v>
      </c>
      <c r="U158" s="213">
        <f t="shared" si="11"/>
        <v>0</v>
      </c>
      <c r="V158" s="214">
        <f t="shared" si="12"/>
        <v>0</v>
      </c>
    </row>
    <row r="159" spans="1:22" ht="22.5" customHeight="1" x14ac:dyDescent="0.2">
      <c r="A159" s="200">
        <v>156</v>
      </c>
      <c r="B159" s="201" t="s">
        <v>462</v>
      </c>
      <c r="C159" s="202">
        <f>COUNTIFS('SCHOOL WORKSHEET'!B:B,TRUE,'SCHOOL WORKSHEET'!C:C,A159)</f>
        <v>0</v>
      </c>
      <c r="D159" s="203">
        <f>SUMIFS('SCHOOL WORKSHEET'!$I:$I,'SCHOOL WORKSHEET'!$B:$B,TRUE,'SCHOOL WORKSHEET'!$C:$C,$A159)</f>
        <v>0</v>
      </c>
      <c r="E159" s="98">
        <f>IF(SUMIFS('SCHOOL WORKSHEET'!$F:$F,'SCHOOL WORKSHEET'!$B:$B,TRUE,'SCHOOL WORKSHEET'!$C:$C,$A159)=0,0,
IF(ROUND(SUMIFS('SCHOOL WORKSHEET'!$F:$F,'SCHOOL WORKSHEET'!$B:$B,TRUE,'SCHOOL WORKSHEET'!$C:$C,$A159)/SUMIFS('SCHOOL WORKSHEET'!$I:$I,'SCHOOL WORKSHEET'!$B:$B,TRUE,'SCHOOL WORKSHEET'!$C:$C,$A159),4)&gt;=0.4,
MIN(1,ROUND(SUMIFS('SCHOOL WORKSHEET'!$F:$F,'SCHOOL WORKSHEET'!$B:$B,TRUE,'SCHOOL WORKSHEET'!$C:$C,$A159)/SUMIFS('SCHOOL WORKSHEET'!$I:$I,'SCHOOL WORKSHEET'!$B:$B,TRUE,'SCHOOL WORKSHEET'!$C:$C,$A159)*'FEDERAL RATES (HIDDEN)'!$C$2,4)),
ROUND(SUMIFS('SCHOOL WORKSHEET'!$F:$F,'SCHOOL WORKSHEET'!$B:$B,TRUE,'SCHOOL WORKSHEET'!$C:$C,$A159)/SUMIFS('SCHOOL WORKSHEET'!$I:$I,'SCHOOL WORKSHEET'!$B:$B,TRUE,'SCHOOL WORKSHEET'!$C:$C,$A159),4)))</f>
        <v>0</v>
      </c>
      <c r="F159" s="204"/>
      <c r="G159" s="205">
        <f>IF(SUMIFS('SCHOOL WORKSHEET'!$H:$H,'SCHOOL WORKSHEET'!$B:$B,TRUE,'SCHOOL WORKSHEET'!$C:$C,$A159)=0,0,1-$E159)</f>
        <v>0</v>
      </c>
      <c r="H159" s="206">
        <f>IF($C159=0,0,SUMIFS('SCHOOL WORKSHEET'!$S:$S,'SCHOOL WORKSHEET'!$B:$B,TRUE,'SCHOOL WORKSHEET'!$C:$C,$A159)/SUMIFS('SCHOOL WORKSHEET'!$N:$N,'SCHOOL WORKSHEET'!$B:$B,TRUE,'SCHOOL WORKSHEET'!$C:$C,$A159))</f>
        <v>0</v>
      </c>
      <c r="I159" s="207">
        <f>IF($C159=0,0,SUMIFS('SCHOOL WORKSHEET'!$X:$X,'SCHOOL WORKSHEET'!$B:$B,TRUE,'SCHOOL WORKSHEET'!$C:$C,$A159)/SUMIFS('SCHOOL WORKSHEET'!$N:$N,'SCHOOL WORKSHEET'!$B:$B,TRUE,'SCHOOL WORKSHEET'!$C:$C,$A159))</f>
        <v>0</v>
      </c>
      <c r="J159" s="207">
        <f>IF($C159=0,0,SUMIFS('SCHOOL WORKSHEET'!$AC:$AC,'SCHOOL WORKSHEET'!$B:$B,TRUE,'SCHOOL WORKSHEET'!$C:$C,$A159)/SUMIFS('SCHOOL WORKSHEET'!$N:$N,'SCHOOL WORKSHEET'!$B:$B,TRUE,'SCHOOL WORKSHEET'!$C:$C,$A159))</f>
        <v>0</v>
      </c>
      <c r="K159" s="207">
        <f>IF($C159=0,0,SUMIFS('SCHOOL WORKSHEET'!$AH:$AH,'SCHOOL WORKSHEET'!$B:$B,TRUE,'SCHOOL WORKSHEET'!$C:$C,$A159)/SUMIFS('SCHOOL WORKSHEET'!$N:$N,'SCHOOL WORKSHEET'!$B:$B,TRUE,'SCHOOL WORKSHEET'!$C:$C,$A159))</f>
        <v>0</v>
      </c>
      <c r="L159" s="208">
        <f>IF($C159=0,0,SUMIFS('SCHOOL WORKSHEET'!$AJ:$AJ,'SCHOOL WORKSHEET'!$B:$B,TRUE,'SCHOOL WORKSHEET'!$C:$C,$A159)/SUMIFS('SCHOOL WORKSHEET'!$N:$N,'SCHOOL WORKSHEET'!$B:$B,TRUE,'SCHOOL WORKSHEET'!$C:$C,$A159))</f>
        <v>0</v>
      </c>
      <c r="M159" s="209">
        <f>SUMIFS('SCHOOL WORKSHEET'!$BO:$BO,'SCHOOL WORKSHEET'!$B:$B,TRUE,'SCHOOL WORKSHEET'!$C:$C,$A159)+SUMIFS('SCHOOL WORKSHEET'!$BS:$BS,'SCHOOL WORKSHEET'!$B:$B,TRUE,'SCHOOL WORKSHEET'!$C:$C,$A159)</f>
        <v>0</v>
      </c>
      <c r="N159" s="210">
        <f>SUMIFS('SCHOOL WORKSHEET'!$BP:$BP,'SCHOOL WORKSHEET'!$B:$B,TRUE,'SCHOOL WORKSHEET'!$C:$C,$A159)</f>
        <v>0</v>
      </c>
      <c r="O159" s="210">
        <f>SUMIFS('SCHOOL WORKSHEET'!$BQ:$BQ,'SCHOOL WORKSHEET'!$B:$B,TRUE,'SCHOOL WORKSHEET'!$C:$C,$A159)+SUMIFS('SCHOOL WORKSHEET'!$BT:$BT,'SCHOOL WORKSHEET'!$B:$B,TRUE,'SCHOOL WORKSHEET'!$C:$C,$A159)</f>
        <v>0</v>
      </c>
      <c r="P159" s="210">
        <f>SUMIFS('SCHOOL WORKSHEET'!$BR:$BR,'SCHOOL WORKSHEET'!$B:$B,TRUE,'SCHOOL WORKSHEET'!$C:$C,$A159)</f>
        <v>0</v>
      </c>
      <c r="Q159" s="210">
        <f>SUMIFS('SCHOOL WORKSHEET'!$BU:$BU,'SCHOOL WORKSHEET'!$B:$B,TRUE,'SCHOOL WORKSHEET'!$C:$C,$A159)+SUMIFS('SCHOOL WORKSHEET'!$BS:$BS,'SCHOOL WORKSHEET'!$B:$B,TRUE,'SCHOOL WORKSHEET'!$C:$C,$A159)</f>
        <v>0</v>
      </c>
      <c r="R159" s="167">
        <f t="shared" si="10"/>
        <v>0</v>
      </c>
      <c r="S159" s="211">
        <f>SUMIFS('SCHOOL WORKSHEET'!$BV:$BV,'SCHOOL WORKSHEET'!$B:$B,TRUE,'SCHOOL WORKSHEET'!$C:$C,$A159)</f>
        <v>0</v>
      </c>
      <c r="T159" s="212">
        <f>SUMIFS('SCHOOL WORKSHEET'!$BW:$BW,'SCHOOL WORKSHEET'!$B:$B,TRUE,'SCHOOL WORKSHEET'!$C:$C,$A159)</f>
        <v>0</v>
      </c>
      <c r="U159" s="213">
        <f t="shared" si="11"/>
        <v>0</v>
      </c>
      <c r="V159" s="214">
        <f t="shared" si="12"/>
        <v>0</v>
      </c>
    </row>
    <row r="160" spans="1:22" ht="22.5" customHeight="1" x14ac:dyDescent="0.2">
      <c r="A160" s="200">
        <v>157</v>
      </c>
      <c r="B160" s="201" t="s">
        <v>463</v>
      </c>
      <c r="C160" s="202">
        <f>COUNTIFS('SCHOOL WORKSHEET'!B:B,TRUE,'SCHOOL WORKSHEET'!C:C,A160)</f>
        <v>0</v>
      </c>
      <c r="D160" s="203">
        <f>SUMIFS('SCHOOL WORKSHEET'!$I:$I,'SCHOOL WORKSHEET'!$B:$B,TRUE,'SCHOOL WORKSHEET'!$C:$C,$A160)</f>
        <v>0</v>
      </c>
      <c r="E160" s="98">
        <f>IF(SUMIFS('SCHOOL WORKSHEET'!$F:$F,'SCHOOL WORKSHEET'!$B:$B,TRUE,'SCHOOL WORKSHEET'!$C:$C,$A160)=0,0,
IF(ROUND(SUMIFS('SCHOOL WORKSHEET'!$F:$F,'SCHOOL WORKSHEET'!$B:$B,TRUE,'SCHOOL WORKSHEET'!$C:$C,$A160)/SUMIFS('SCHOOL WORKSHEET'!$I:$I,'SCHOOL WORKSHEET'!$B:$B,TRUE,'SCHOOL WORKSHEET'!$C:$C,$A160),4)&gt;=0.4,
MIN(1,ROUND(SUMIFS('SCHOOL WORKSHEET'!$F:$F,'SCHOOL WORKSHEET'!$B:$B,TRUE,'SCHOOL WORKSHEET'!$C:$C,$A160)/SUMIFS('SCHOOL WORKSHEET'!$I:$I,'SCHOOL WORKSHEET'!$B:$B,TRUE,'SCHOOL WORKSHEET'!$C:$C,$A160)*'FEDERAL RATES (HIDDEN)'!$C$2,4)),
ROUND(SUMIFS('SCHOOL WORKSHEET'!$F:$F,'SCHOOL WORKSHEET'!$B:$B,TRUE,'SCHOOL WORKSHEET'!$C:$C,$A160)/SUMIFS('SCHOOL WORKSHEET'!$I:$I,'SCHOOL WORKSHEET'!$B:$B,TRUE,'SCHOOL WORKSHEET'!$C:$C,$A160),4)))</f>
        <v>0</v>
      </c>
      <c r="F160" s="204"/>
      <c r="G160" s="205">
        <f>IF(SUMIFS('SCHOOL WORKSHEET'!$H:$H,'SCHOOL WORKSHEET'!$B:$B,TRUE,'SCHOOL WORKSHEET'!$C:$C,$A160)=0,0,1-$E160)</f>
        <v>0</v>
      </c>
      <c r="H160" s="206">
        <f>IF($C160=0,0,SUMIFS('SCHOOL WORKSHEET'!$S:$S,'SCHOOL WORKSHEET'!$B:$B,TRUE,'SCHOOL WORKSHEET'!$C:$C,$A160)/SUMIFS('SCHOOL WORKSHEET'!$N:$N,'SCHOOL WORKSHEET'!$B:$B,TRUE,'SCHOOL WORKSHEET'!$C:$C,$A160))</f>
        <v>0</v>
      </c>
      <c r="I160" s="207">
        <f>IF($C160=0,0,SUMIFS('SCHOOL WORKSHEET'!$X:$X,'SCHOOL WORKSHEET'!$B:$B,TRUE,'SCHOOL WORKSHEET'!$C:$C,$A160)/SUMIFS('SCHOOL WORKSHEET'!$N:$N,'SCHOOL WORKSHEET'!$B:$B,TRUE,'SCHOOL WORKSHEET'!$C:$C,$A160))</f>
        <v>0</v>
      </c>
      <c r="J160" s="207">
        <f>IF($C160=0,0,SUMIFS('SCHOOL WORKSHEET'!$AC:$AC,'SCHOOL WORKSHEET'!$B:$B,TRUE,'SCHOOL WORKSHEET'!$C:$C,$A160)/SUMIFS('SCHOOL WORKSHEET'!$N:$N,'SCHOOL WORKSHEET'!$B:$B,TRUE,'SCHOOL WORKSHEET'!$C:$C,$A160))</f>
        <v>0</v>
      </c>
      <c r="K160" s="207">
        <f>IF($C160=0,0,SUMIFS('SCHOOL WORKSHEET'!$AH:$AH,'SCHOOL WORKSHEET'!$B:$B,TRUE,'SCHOOL WORKSHEET'!$C:$C,$A160)/SUMIFS('SCHOOL WORKSHEET'!$N:$N,'SCHOOL WORKSHEET'!$B:$B,TRUE,'SCHOOL WORKSHEET'!$C:$C,$A160))</f>
        <v>0</v>
      </c>
      <c r="L160" s="208">
        <f>IF($C160=0,0,SUMIFS('SCHOOL WORKSHEET'!$AJ:$AJ,'SCHOOL WORKSHEET'!$B:$B,TRUE,'SCHOOL WORKSHEET'!$C:$C,$A160)/SUMIFS('SCHOOL WORKSHEET'!$N:$N,'SCHOOL WORKSHEET'!$B:$B,TRUE,'SCHOOL WORKSHEET'!$C:$C,$A160))</f>
        <v>0</v>
      </c>
      <c r="M160" s="209">
        <f>SUMIFS('SCHOOL WORKSHEET'!$BO:$BO,'SCHOOL WORKSHEET'!$B:$B,TRUE,'SCHOOL WORKSHEET'!$C:$C,$A160)+SUMIFS('SCHOOL WORKSHEET'!$BS:$BS,'SCHOOL WORKSHEET'!$B:$B,TRUE,'SCHOOL WORKSHEET'!$C:$C,$A160)</f>
        <v>0</v>
      </c>
      <c r="N160" s="210">
        <f>SUMIFS('SCHOOL WORKSHEET'!$BP:$BP,'SCHOOL WORKSHEET'!$B:$B,TRUE,'SCHOOL WORKSHEET'!$C:$C,$A160)</f>
        <v>0</v>
      </c>
      <c r="O160" s="210">
        <f>SUMIFS('SCHOOL WORKSHEET'!$BQ:$BQ,'SCHOOL WORKSHEET'!$B:$B,TRUE,'SCHOOL WORKSHEET'!$C:$C,$A160)+SUMIFS('SCHOOL WORKSHEET'!$BT:$BT,'SCHOOL WORKSHEET'!$B:$B,TRUE,'SCHOOL WORKSHEET'!$C:$C,$A160)</f>
        <v>0</v>
      </c>
      <c r="P160" s="210">
        <f>SUMIFS('SCHOOL WORKSHEET'!$BR:$BR,'SCHOOL WORKSHEET'!$B:$B,TRUE,'SCHOOL WORKSHEET'!$C:$C,$A160)</f>
        <v>0</v>
      </c>
      <c r="Q160" s="210">
        <f>SUMIFS('SCHOOL WORKSHEET'!$BU:$BU,'SCHOOL WORKSHEET'!$B:$B,TRUE,'SCHOOL WORKSHEET'!$C:$C,$A160)+SUMIFS('SCHOOL WORKSHEET'!$BS:$BS,'SCHOOL WORKSHEET'!$B:$B,TRUE,'SCHOOL WORKSHEET'!$C:$C,$A160)</f>
        <v>0</v>
      </c>
      <c r="R160" s="167">
        <f t="shared" si="10"/>
        <v>0</v>
      </c>
      <c r="S160" s="211">
        <f>SUMIFS('SCHOOL WORKSHEET'!$BV:$BV,'SCHOOL WORKSHEET'!$B:$B,TRUE,'SCHOOL WORKSHEET'!$C:$C,$A160)</f>
        <v>0</v>
      </c>
      <c r="T160" s="212">
        <f>SUMIFS('SCHOOL WORKSHEET'!$BW:$BW,'SCHOOL WORKSHEET'!$B:$B,TRUE,'SCHOOL WORKSHEET'!$C:$C,$A160)</f>
        <v>0</v>
      </c>
      <c r="U160" s="213">
        <f t="shared" si="11"/>
        <v>0</v>
      </c>
      <c r="V160" s="214">
        <f t="shared" si="12"/>
        <v>0</v>
      </c>
    </row>
    <row r="161" spans="1:22" ht="22.5" customHeight="1" x14ac:dyDescent="0.2">
      <c r="A161" s="200">
        <v>158</v>
      </c>
      <c r="B161" s="201" t="s">
        <v>464</v>
      </c>
      <c r="C161" s="202">
        <f>COUNTIFS('SCHOOL WORKSHEET'!B:B,TRUE,'SCHOOL WORKSHEET'!C:C,A161)</f>
        <v>0</v>
      </c>
      <c r="D161" s="203">
        <f>SUMIFS('SCHOOL WORKSHEET'!$I:$I,'SCHOOL WORKSHEET'!$B:$B,TRUE,'SCHOOL WORKSHEET'!$C:$C,$A161)</f>
        <v>0</v>
      </c>
      <c r="E161" s="98">
        <f>IF(SUMIFS('SCHOOL WORKSHEET'!$F:$F,'SCHOOL WORKSHEET'!$B:$B,TRUE,'SCHOOL WORKSHEET'!$C:$C,$A161)=0,0,
IF(ROUND(SUMIFS('SCHOOL WORKSHEET'!$F:$F,'SCHOOL WORKSHEET'!$B:$B,TRUE,'SCHOOL WORKSHEET'!$C:$C,$A161)/SUMIFS('SCHOOL WORKSHEET'!$I:$I,'SCHOOL WORKSHEET'!$B:$B,TRUE,'SCHOOL WORKSHEET'!$C:$C,$A161),4)&gt;=0.4,
MIN(1,ROUND(SUMIFS('SCHOOL WORKSHEET'!$F:$F,'SCHOOL WORKSHEET'!$B:$B,TRUE,'SCHOOL WORKSHEET'!$C:$C,$A161)/SUMIFS('SCHOOL WORKSHEET'!$I:$I,'SCHOOL WORKSHEET'!$B:$B,TRUE,'SCHOOL WORKSHEET'!$C:$C,$A161)*'FEDERAL RATES (HIDDEN)'!$C$2,4)),
ROUND(SUMIFS('SCHOOL WORKSHEET'!$F:$F,'SCHOOL WORKSHEET'!$B:$B,TRUE,'SCHOOL WORKSHEET'!$C:$C,$A161)/SUMIFS('SCHOOL WORKSHEET'!$I:$I,'SCHOOL WORKSHEET'!$B:$B,TRUE,'SCHOOL WORKSHEET'!$C:$C,$A161),4)))</f>
        <v>0</v>
      </c>
      <c r="F161" s="204"/>
      <c r="G161" s="205">
        <f>IF(SUMIFS('SCHOOL WORKSHEET'!$H:$H,'SCHOOL WORKSHEET'!$B:$B,TRUE,'SCHOOL WORKSHEET'!$C:$C,$A161)=0,0,1-$E161)</f>
        <v>0</v>
      </c>
      <c r="H161" s="206">
        <f>IF($C161=0,0,SUMIFS('SCHOOL WORKSHEET'!$S:$S,'SCHOOL WORKSHEET'!$B:$B,TRUE,'SCHOOL WORKSHEET'!$C:$C,$A161)/SUMIFS('SCHOOL WORKSHEET'!$N:$N,'SCHOOL WORKSHEET'!$B:$B,TRUE,'SCHOOL WORKSHEET'!$C:$C,$A161))</f>
        <v>0</v>
      </c>
      <c r="I161" s="207">
        <f>IF($C161=0,0,SUMIFS('SCHOOL WORKSHEET'!$X:$X,'SCHOOL WORKSHEET'!$B:$B,TRUE,'SCHOOL WORKSHEET'!$C:$C,$A161)/SUMIFS('SCHOOL WORKSHEET'!$N:$N,'SCHOOL WORKSHEET'!$B:$B,TRUE,'SCHOOL WORKSHEET'!$C:$C,$A161))</f>
        <v>0</v>
      </c>
      <c r="J161" s="207">
        <f>IF($C161=0,0,SUMIFS('SCHOOL WORKSHEET'!$AC:$AC,'SCHOOL WORKSHEET'!$B:$B,TRUE,'SCHOOL WORKSHEET'!$C:$C,$A161)/SUMIFS('SCHOOL WORKSHEET'!$N:$N,'SCHOOL WORKSHEET'!$B:$B,TRUE,'SCHOOL WORKSHEET'!$C:$C,$A161))</f>
        <v>0</v>
      </c>
      <c r="K161" s="207">
        <f>IF($C161=0,0,SUMIFS('SCHOOL WORKSHEET'!$AH:$AH,'SCHOOL WORKSHEET'!$B:$B,TRUE,'SCHOOL WORKSHEET'!$C:$C,$A161)/SUMIFS('SCHOOL WORKSHEET'!$N:$N,'SCHOOL WORKSHEET'!$B:$B,TRUE,'SCHOOL WORKSHEET'!$C:$C,$A161))</f>
        <v>0</v>
      </c>
      <c r="L161" s="208">
        <f>IF($C161=0,0,SUMIFS('SCHOOL WORKSHEET'!$AJ:$AJ,'SCHOOL WORKSHEET'!$B:$B,TRUE,'SCHOOL WORKSHEET'!$C:$C,$A161)/SUMIFS('SCHOOL WORKSHEET'!$N:$N,'SCHOOL WORKSHEET'!$B:$B,TRUE,'SCHOOL WORKSHEET'!$C:$C,$A161))</f>
        <v>0</v>
      </c>
      <c r="M161" s="209">
        <f>SUMIFS('SCHOOL WORKSHEET'!$BO:$BO,'SCHOOL WORKSHEET'!$B:$B,TRUE,'SCHOOL WORKSHEET'!$C:$C,$A161)+SUMIFS('SCHOOL WORKSHEET'!$BS:$BS,'SCHOOL WORKSHEET'!$B:$B,TRUE,'SCHOOL WORKSHEET'!$C:$C,$A161)</f>
        <v>0</v>
      </c>
      <c r="N161" s="210">
        <f>SUMIFS('SCHOOL WORKSHEET'!$BP:$BP,'SCHOOL WORKSHEET'!$B:$B,TRUE,'SCHOOL WORKSHEET'!$C:$C,$A161)</f>
        <v>0</v>
      </c>
      <c r="O161" s="210">
        <f>SUMIFS('SCHOOL WORKSHEET'!$BQ:$BQ,'SCHOOL WORKSHEET'!$B:$B,TRUE,'SCHOOL WORKSHEET'!$C:$C,$A161)+SUMIFS('SCHOOL WORKSHEET'!$BT:$BT,'SCHOOL WORKSHEET'!$B:$B,TRUE,'SCHOOL WORKSHEET'!$C:$C,$A161)</f>
        <v>0</v>
      </c>
      <c r="P161" s="210">
        <f>SUMIFS('SCHOOL WORKSHEET'!$BR:$BR,'SCHOOL WORKSHEET'!$B:$B,TRUE,'SCHOOL WORKSHEET'!$C:$C,$A161)</f>
        <v>0</v>
      </c>
      <c r="Q161" s="210">
        <f>SUMIFS('SCHOOL WORKSHEET'!$BU:$BU,'SCHOOL WORKSHEET'!$B:$B,TRUE,'SCHOOL WORKSHEET'!$C:$C,$A161)+SUMIFS('SCHOOL WORKSHEET'!$BS:$BS,'SCHOOL WORKSHEET'!$B:$B,TRUE,'SCHOOL WORKSHEET'!$C:$C,$A161)</f>
        <v>0</v>
      </c>
      <c r="R161" s="167">
        <f t="shared" si="10"/>
        <v>0</v>
      </c>
      <c r="S161" s="211">
        <f>SUMIFS('SCHOOL WORKSHEET'!$BV:$BV,'SCHOOL WORKSHEET'!$B:$B,TRUE,'SCHOOL WORKSHEET'!$C:$C,$A161)</f>
        <v>0</v>
      </c>
      <c r="T161" s="212">
        <f>SUMIFS('SCHOOL WORKSHEET'!$BW:$BW,'SCHOOL WORKSHEET'!$B:$B,TRUE,'SCHOOL WORKSHEET'!$C:$C,$A161)</f>
        <v>0</v>
      </c>
      <c r="U161" s="213">
        <f t="shared" si="11"/>
        <v>0</v>
      </c>
      <c r="V161" s="214">
        <f t="shared" si="12"/>
        <v>0</v>
      </c>
    </row>
    <row r="162" spans="1:22" ht="22.5" customHeight="1" x14ac:dyDescent="0.2">
      <c r="A162" s="200">
        <v>159</v>
      </c>
      <c r="B162" s="201" t="s">
        <v>465</v>
      </c>
      <c r="C162" s="202">
        <f>COUNTIFS('SCHOOL WORKSHEET'!B:B,TRUE,'SCHOOL WORKSHEET'!C:C,A162)</f>
        <v>0</v>
      </c>
      <c r="D162" s="203">
        <f>SUMIFS('SCHOOL WORKSHEET'!$I:$I,'SCHOOL WORKSHEET'!$B:$B,TRUE,'SCHOOL WORKSHEET'!$C:$C,$A162)</f>
        <v>0</v>
      </c>
      <c r="E162" s="98">
        <f>IF(SUMIFS('SCHOOL WORKSHEET'!$F:$F,'SCHOOL WORKSHEET'!$B:$B,TRUE,'SCHOOL WORKSHEET'!$C:$C,$A162)=0,0,
IF(ROUND(SUMIFS('SCHOOL WORKSHEET'!$F:$F,'SCHOOL WORKSHEET'!$B:$B,TRUE,'SCHOOL WORKSHEET'!$C:$C,$A162)/SUMIFS('SCHOOL WORKSHEET'!$I:$I,'SCHOOL WORKSHEET'!$B:$B,TRUE,'SCHOOL WORKSHEET'!$C:$C,$A162),4)&gt;=0.4,
MIN(1,ROUND(SUMIFS('SCHOOL WORKSHEET'!$F:$F,'SCHOOL WORKSHEET'!$B:$B,TRUE,'SCHOOL WORKSHEET'!$C:$C,$A162)/SUMIFS('SCHOOL WORKSHEET'!$I:$I,'SCHOOL WORKSHEET'!$B:$B,TRUE,'SCHOOL WORKSHEET'!$C:$C,$A162)*'FEDERAL RATES (HIDDEN)'!$C$2,4)),
ROUND(SUMIFS('SCHOOL WORKSHEET'!$F:$F,'SCHOOL WORKSHEET'!$B:$B,TRUE,'SCHOOL WORKSHEET'!$C:$C,$A162)/SUMIFS('SCHOOL WORKSHEET'!$I:$I,'SCHOOL WORKSHEET'!$B:$B,TRUE,'SCHOOL WORKSHEET'!$C:$C,$A162),4)))</f>
        <v>0</v>
      </c>
      <c r="F162" s="204"/>
      <c r="G162" s="205">
        <f>IF(SUMIFS('SCHOOL WORKSHEET'!$H:$H,'SCHOOL WORKSHEET'!$B:$B,TRUE,'SCHOOL WORKSHEET'!$C:$C,$A162)=0,0,1-$E162)</f>
        <v>0</v>
      </c>
      <c r="H162" s="206">
        <f>IF($C162=0,0,SUMIFS('SCHOOL WORKSHEET'!$S:$S,'SCHOOL WORKSHEET'!$B:$B,TRUE,'SCHOOL WORKSHEET'!$C:$C,$A162)/SUMIFS('SCHOOL WORKSHEET'!$N:$N,'SCHOOL WORKSHEET'!$B:$B,TRUE,'SCHOOL WORKSHEET'!$C:$C,$A162))</f>
        <v>0</v>
      </c>
      <c r="I162" s="207">
        <f>IF($C162=0,0,SUMIFS('SCHOOL WORKSHEET'!$X:$X,'SCHOOL WORKSHEET'!$B:$B,TRUE,'SCHOOL WORKSHEET'!$C:$C,$A162)/SUMIFS('SCHOOL WORKSHEET'!$N:$N,'SCHOOL WORKSHEET'!$B:$B,TRUE,'SCHOOL WORKSHEET'!$C:$C,$A162))</f>
        <v>0</v>
      </c>
      <c r="J162" s="207">
        <f>IF($C162=0,0,SUMIFS('SCHOOL WORKSHEET'!$AC:$AC,'SCHOOL WORKSHEET'!$B:$B,TRUE,'SCHOOL WORKSHEET'!$C:$C,$A162)/SUMIFS('SCHOOL WORKSHEET'!$N:$N,'SCHOOL WORKSHEET'!$B:$B,TRUE,'SCHOOL WORKSHEET'!$C:$C,$A162))</f>
        <v>0</v>
      </c>
      <c r="K162" s="207">
        <f>IF($C162=0,0,SUMIFS('SCHOOL WORKSHEET'!$AH:$AH,'SCHOOL WORKSHEET'!$B:$B,TRUE,'SCHOOL WORKSHEET'!$C:$C,$A162)/SUMIFS('SCHOOL WORKSHEET'!$N:$N,'SCHOOL WORKSHEET'!$B:$B,TRUE,'SCHOOL WORKSHEET'!$C:$C,$A162))</f>
        <v>0</v>
      </c>
      <c r="L162" s="208">
        <f>IF($C162=0,0,SUMIFS('SCHOOL WORKSHEET'!$AJ:$AJ,'SCHOOL WORKSHEET'!$B:$B,TRUE,'SCHOOL WORKSHEET'!$C:$C,$A162)/SUMIFS('SCHOOL WORKSHEET'!$N:$N,'SCHOOL WORKSHEET'!$B:$B,TRUE,'SCHOOL WORKSHEET'!$C:$C,$A162))</f>
        <v>0</v>
      </c>
      <c r="M162" s="209">
        <f>SUMIFS('SCHOOL WORKSHEET'!$BO:$BO,'SCHOOL WORKSHEET'!$B:$B,TRUE,'SCHOOL WORKSHEET'!$C:$C,$A162)+SUMIFS('SCHOOL WORKSHEET'!$BS:$BS,'SCHOOL WORKSHEET'!$B:$B,TRUE,'SCHOOL WORKSHEET'!$C:$C,$A162)</f>
        <v>0</v>
      </c>
      <c r="N162" s="210">
        <f>SUMIFS('SCHOOL WORKSHEET'!$BP:$BP,'SCHOOL WORKSHEET'!$B:$B,TRUE,'SCHOOL WORKSHEET'!$C:$C,$A162)</f>
        <v>0</v>
      </c>
      <c r="O162" s="210">
        <f>SUMIFS('SCHOOL WORKSHEET'!$BQ:$BQ,'SCHOOL WORKSHEET'!$B:$B,TRUE,'SCHOOL WORKSHEET'!$C:$C,$A162)+SUMIFS('SCHOOL WORKSHEET'!$BT:$BT,'SCHOOL WORKSHEET'!$B:$B,TRUE,'SCHOOL WORKSHEET'!$C:$C,$A162)</f>
        <v>0</v>
      </c>
      <c r="P162" s="210">
        <f>SUMIFS('SCHOOL WORKSHEET'!$BR:$BR,'SCHOOL WORKSHEET'!$B:$B,TRUE,'SCHOOL WORKSHEET'!$C:$C,$A162)</f>
        <v>0</v>
      </c>
      <c r="Q162" s="210">
        <f>SUMIFS('SCHOOL WORKSHEET'!$BU:$BU,'SCHOOL WORKSHEET'!$B:$B,TRUE,'SCHOOL WORKSHEET'!$C:$C,$A162)+SUMIFS('SCHOOL WORKSHEET'!$BS:$BS,'SCHOOL WORKSHEET'!$B:$B,TRUE,'SCHOOL WORKSHEET'!$C:$C,$A162)</f>
        <v>0</v>
      </c>
      <c r="R162" s="167">
        <f t="shared" si="10"/>
        <v>0</v>
      </c>
      <c r="S162" s="211">
        <f>SUMIFS('SCHOOL WORKSHEET'!$BV:$BV,'SCHOOL WORKSHEET'!$B:$B,TRUE,'SCHOOL WORKSHEET'!$C:$C,$A162)</f>
        <v>0</v>
      </c>
      <c r="T162" s="212">
        <f>SUMIFS('SCHOOL WORKSHEET'!$BW:$BW,'SCHOOL WORKSHEET'!$B:$B,TRUE,'SCHOOL WORKSHEET'!$C:$C,$A162)</f>
        <v>0</v>
      </c>
      <c r="U162" s="213">
        <f t="shared" si="11"/>
        <v>0</v>
      </c>
      <c r="V162" s="214">
        <f t="shared" si="12"/>
        <v>0</v>
      </c>
    </row>
    <row r="163" spans="1:22" ht="22.5" customHeight="1" x14ac:dyDescent="0.2">
      <c r="A163" s="200">
        <v>160</v>
      </c>
      <c r="B163" s="201" t="s">
        <v>466</v>
      </c>
      <c r="C163" s="202">
        <f>COUNTIFS('SCHOOL WORKSHEET'!B:B,TRUE,'SCHOOL WORKSHEET'!C:C,A163)</f>
        <v>0</v>
      </c>
      <c r="D163" s="203">
        <f>SUMIFS('SCHOOL WORKSHEET'!$I:$I,'SCHOOL WORKSHEET'!$B:$B,TRUE,'SCHOOL WORKSHEET'!$C:$C,$A163)</f>
        <v>0</v>
      </c>
      <c r="E163" s="98">
        <f>IF(SUMIFS('SCHOOL WORKSHEET'!$F:$F,'SCHOOL WORKSHEET'!$B:$B,TRUE,'SCHOOL WORKSHEET'!$C:$C,$A163)=0,0,
IF(ROUND(SUMIFS('SCHOOL WORKSHEET'!$F:$F,'SCHOOL WORKSHEET'!$B:$B,TRUE,'SCHOOL WORKSHEET'!$C:$C,$A163)/SUMIFS('SCHOOL WORKSHEET'!$I:$I,'SCHOOL WORKSHEET'!$B:$B,TRUE,'SCHOOL WORKSHEET'!$C:$C,$A163),4)&gt;=0.4,
MIN(1,ROUND(SUMIFS('SCHOOL WORKSHEET'!$F:$F,'SCHOOL WORKSHEET'!$B:$B,TRUE,'SCHOOL WORKSHEET'!$C:$C,$A163)/SUMIFS('SCHOOL WORKSHEET'!$I:$I,'SCHOOL WORKSHEET'!$B:$B,TRUE,'SCHOOL WORKSHEET'!$C:$C,$A163)*'FEDERAL RATES (HIDDEN)'!$C$2,4)),
ROUND(SUMIFS('SCHOOL WORKSHEET'!$F:$F,'SCHOOL WORKSHEET'!$B:$B,TRUE,'SCHOOL WORKSHEET'!$C:$C,$A163)/SUMIFS('SCHOOL WORKSHEET'!$I:$I,'SCHOOL WORKSHEET'!$B:$B,TRUE,'SCHOOL WORKSHEET'!$C:$C,$A163),4)))</f>
        <v>0</v>
      </c>
      <c r="F163" s="204"/>
      <c r="G163" s="205">
        <f>IF(SUMIFS('SCHOOL WORKSHEET'!$H:$H,'SCHOOL WORKSHEET'!$B:$B,TRUE,'SCHOOL WORKSHEET'!$C:$C,$A163)=0,0,1-$E163)</f>
        <v>0</v>
      </c>
      <c r="H163" s="206">
        <f>IF($C163=0,0,SUMIFS('SCHOOL WORKSHEET'!$S:$S,'SCHOOL WORKSHEET'!$B:$B,TRUE,'SCHOOL WORKSHEET'!$C:$C,$A163)/SUMIFS('SCHOOL WORKSHEET'!$N:$N,'SCHOOL WORKSHEET'!$B:$B,TRUE,'SCHOOL WORKSHEET'!$C:$C,$A163))</f>
        <v>0</v>
      </c>
      <c r="I163" s="207">
        <f>IF($C163=0,0,SUMIFS('SCHOOL WORKSHEET'!$X:$X,'SCHOOL WORKSHEET'!$B:$B,TRUE,'SCHOOL WORKSHEET'!$C:$C,$A163)/SUMIFS('SCHOOL WORKSHEET'!$N:$N,'SCHOOL WORKSHEET'!$B:$B,TRUE,'SCHOOL WORKSHEET'!$C:$C,$A163))</f>
        <v>0</v>
      </c>
      <c r="J163" s="207">
        <f>IF($C163=0,0,SUMIFS('SCHOOL WORKSHEET'!$AC:$AC,'SCHOOL WORKSHEET'!$B:$B,TRUE,'SCHOOL WORKSHEET'!$C:$C,$A163)/SUMIFS('SCHOOL WORKSHEET'!$N:$N,'SCHOOL WORKSHEET'!$B:$B,TRUE,'SCHOOL WORKSHEET'!$C:$C,$A163))</f>
        <v>0</v>
      </c>
      <c r="K163" s="207">
        <f>IF($C163=0,0,SUMIFS('SCHOOL WORKSHEET'!$AH:$AH,'SCHOOL WORKSHEET'!$B:$B,TRUE,'SCHOOL WORKSHEET'!$C:$C,$A163)/SUMIFS('SCHOOL WORKSHEET'!$N:$N,'SCHOOL WORKSHEET'!$B:$B,TRUE,'SCHOOL WORKSHEET'!$C:$C,$A163))</f>
        <v>0</v>
      </c>
      <c r="L163" s="208">
        <f>IF($C163=0,0,SUMIFS('SCHOOL WORKSHEET'!$AJ:$AJ,'SCHOOL WORKSHEET'!$B:$B,TRUE,'SCHOOL WORKSHEET'!$C:$C,$A163)/SUMIFS('SCHOOL WORKSHEET'!$N:$N,'SCHOOL WORKSHEET'!$B:$B,TRUE,'SCHOOL WORKSHEET'!$C:$C,$A163))</f>
        <v>0</v>
      </c>
      <c r="M163" s="209">
        <f>SUMIFS('SCHOOL WORKSHEET'!$BO:$BO,'SCHOOL WORKSHEET'!$B:$B,TRUE,'SCHOOL WORKSHEET'!$C:$C,$A163)+SUMIFS('SCHOOL WORKSHEET'!$BS:$BS,'SCHOOL WORKSHEET'!$B:$B,TRUE,'SCHOOL WORKSHEET'!$C:$C,$A163)</f>
        <v>0</v>
      </c>
      <c r="N163" s="210">
        <f>SUMIFS('SCHOOL WORKSHEET'!$BP:$BP,'SCHOOL WORKSHEET'!$B:$B,TRUE,'SCHOOL WORKSHEET'!$C:$C,$A163)</f>
        <v>0</v>
      </c>
      <c r="O163" s="210">
        <f>SUMIFS('SCHOOL WORKSHEET'!$BQ:$BQ,'SCHOOL WORKSHEET'!$B:$B,TRUE,'SCHOOL WORKSHEET'!$C:$C,$A163)+SUMIFS('SCHOOL WORKSHEET'!$BT:$BT,'SCHOOL WORKSHEET'!$B:$B,TRUE,'SCHOOL WORKSHEET'!$C:$C,$A163)</f>
        <v>0</v>
      </c>
      <c r="P163" s="210">
        <f>SUMIFS('SCHOOL WORKSHEET'!$BR:$BR,'SCHOOL WORKSHEET'!$B:$B,TRUE,'SCHOOL WORKSHEET'!$C:$C,$A163)</f>
        <v>0</v>
      </c>
      <c r="Q163" s="210">
        <f>SUMIFS('SCHOOL WORKSHEET'!$BU:$BU,'SCHOOL WORKSHEET'!$B:$B,TRUE,'SCHOOL WORKSHEET'!$C:$C,$A163)+SUMIFS('SCHOOL WORKSHEET'!$BS:$BS,'SCHOOL WORKSHEET'!$B:$B,TRUE,'SCHOOL WORKSHEET'!$C:$C,$A163)</f>
        <v>0</v>
      </c>
      <c r="R163" s="167">
        <f t="shared" si="10"/>
        <v>0</v>
      </c>
      <c r="S163" s="211">
        <f>SUMIFS('SCHOOL WORKSHEET'!$BV:$BV,'SCHOOL WORKSHEET'!$B:$B,TRUE,'SCHOOL WORKSHEET'!$C:$C,$A163)</f>
        <v>0</v>
      </c>
      <c r="T163" s="212">
        <f>SUMIFS('SCHOOL WORKSHEET'!$BW:$BW,'SCHOOL WORKSHEET'!$B:$B,TRUE,'SCHOOL WORKSHEET'!$C:$C,$A163)</f>
        <v>0</v>
      </c>
      <c r="U163" s="213">
        <f t="shared" si="11"/>
        <v>0</v>
      </c>
      <c r="V163" s="214">
        <f t="shared" si="12"/>
        <v>0</v>
      </c>
    </row>
    <row r="164" spans="1:22" ht="22.5" customHeight="1" x14ac:dyDescent="0.2">
      <c r="A164" s="200">
        <v>161</v>
      </c>
      <c r="B164" s="201" t="s">
        <v>467</v>
      </c>
      <c r="C164" s="202">
        <f>COUNTIFS('SCHOOL WORKSHEET'!B:B,TRUE,'SCHOOL WORKSHEET'!C:C,A164)</f>
        <v>0</v>
      </c>
      <c r="D164" s="203">
        <f>SUMIFS('SCHOOL WORKSHEET'!$I:$I,'SCHOOL WORKSHEET'!$B:$B,TRUE,'SCHOOL WORKSHEET'!$C:$C,$A164)</f>
        <v>0</v>
      </c>
      <c r="E164" s="98">
        <f>IF(SUMIFS('SCHOOL WORKSHEET'!$F:$F,'SCHOOL WORKSHEET'!$B:$B,TRUE,'SCHOOL WORKSHEET'!$C:$C,$A164)=0,0,
IF(ROUND(SUMIFS('SCHOOL WORKSHEET'!$F:$F,'SCHOOL WORKSHEET'!$B:$B,TRUE,'SCHOOL WORKSHEET'!$C:$C,$A164)/SUMIFS('SCHOOL WORKSHEET'!$I:$I,'SCHOOL WORKSHEET'!$B:$B,TRUE,'SCHOOL WORKSHEET'!$C:$C,$A164),4)&gt;=0.4,
MIN(1,ROUND(SUMIFS('SCHOOL WORKSHEET'!$F:$F,'SCHOOL WORKSHEET'!$B:$B,TRUE,'SCHOOL WORKSHEET'!$C:$C,$A164)/SUMIFS('SCHOOL WORKSHEET'!$I:$I,'SCHOOL WORKSHEET'!$B:$B,TRUE,'SCHOOL WORKSHEET'!$C:$C,$A164)*'FEDERAL RATES (HIDDEN)'!$C$2,4)),
ROUND(SUMIFS('SCHOOL WORKSHEET'!$F:$F,'SCHOOL WORKSHEET'!$B:$B,TRUE,'SCHOOL WORKSHEET'!$C:$C,$A164)/SUMIFS('SCHOOL WORKSHEET'!$I:$I,'SCHOOL WORKSHEET'!$B:$B,TRUE,'SCHOOL WORKSHEET'!$C:$C,$A164),4)))</f>
        <v>0</v>
      </c>
      <c r="F164" s="204"/>
      <c r="G164" s="205">
        <f>IF(SUMIFS('SCHOOL WORKSHEET'!$H:$H,'SCHOOL WORKSHEET'!$B:$B,TRUE,'SCHOOL WORKSHEET'!$C:$C,$A164)=0,0,1-$E164)</f>
        <v>0</v>
      </c>
      <c r="H164" s="206">
        <f>IF($C164=0,0,SUMIFS('SCHOOL WORKSHEET'!$S:$S,'SCHOOL WORKSHEET'!$B:$B,TRUE,'SCHOOL WORKSHEET'!$C:$C,$A164)/SUMIFS('SCHOOL WORKSHEET'!$N:$N,'SCHOOL WORKSHEET'!$B:$B,TRUE,'SCHOOL WORKSHEET'!$C:$C,$A164))</f>
        <v>0</v>
      </c>
      <c r="I164" s="207">
        <f>IF($C164=0,0,SUMIFS('SCHOOL WORKSHEET'!$X:$X,'SCHOOL WORKSHEET'!$B:$B,TRUE,'SCHOOL WORKSHEET'!$C:$C,$A164)/SUMIFS('SCHOOL WORKSHEET'!$N:$N,'SCHOOL WORKSHEET'!$B:$B,TRUE,'SCHOOL WORKSHEET'!$C:$C,$A164))</f>
        <v>0</v>
      </c>
      <c r="J164" s="207">
        <f>IF($C164=0,0,SUMIFS('SCHOOL WORKSHEET'!$AC:$AC,'SCHOOL WORKSHEET'!$B:$B,TRUE,'SCHOOL WORKSHEET'!$C:$C,$A164)/SUMIFS('SCHOOL WORKSHEET'!$N:$N,'SCHOOL WORKSHEET'!$B:$B,TRUE,'SCHOOL WORKSHEET'!$C:$C,$A164))</f>
        <v>0</v>
      </c>
      <c r="K164" s="207">
        <f>IF($C164=0,0,SUMIFS('SCHOOL WORKSHEET'!$AH:$AH,'SCHOOL WORKSHEET'!$B:$B,TRUE,'SCHOOL WORKSHEET'!$C:$C,$A164)/SUMIFS('SCHOOL WORKSHEET'!$N:$N,'SCHOOL WORKSHEET'!$B:$B,TRUE,'SCHOOL WORKSHEET'!$C:$C,$A164))</f>
        <v>0</v>
      </c>
      <c r="L164" s="208">
        <f>IF($C164=0,0,SUMIFS('SCHOOL WORKSHEET'!$AJ:$AJ,'SCHOOL WORKSHEET'!$B:$B,TRUE,'SCHOOL WORKSHEET'!$C:$C,$A164)/SUMIFS('SCHOOL WORKSHEET'!$N:$N,'SCHOOL WORKSHEET'!$B:$B,TRUE,'SCHOOL WORKSHEET'!$C:$C,$A164))</f>
        <v>0</v>
      </c>
      <c r="M164" s="209">
        <f>SUMIFS('SCHOOL WORKSHEET'!$BO:$BO,'SCHOOL WORKSHEET'!$B:$B,TRUE,'SCHOOL WORKSHEET'!$C:$C,$A164)+SUMIFS('SCHOOL WORKSHEET'!$BS:$BS,'SCHOOL WORKSHEET'!$B:$B,TRUE,'SCHOOL WORKSHEET'!$C:$C,$A164)</f>
        <v>0</v>
      </c>
      <c r="N164" s="210">
        <f>SUMIFS('SCHOOL WORKSHEET'!$BP:$BP,'SCHOOL WORKSHEET'!$B:$B,TRUE,'SCHOOL WORKSHEET'!$C:$C,$A164)</f>
        <v>0</v>
      </c>
      <c r="O164" s="210">
        <f>SUMIFS('SCHOOL WORKSHEET'!$BQ:$BQ,'SCHOOL WORKSHEET'!$B:$B,TRUE,'SCHOOL WORKSHEET'!$C:$C,$A164)+SUMIFS('SCHOOL WORKSHEET'!$BT:$BT,'SCHOOL WORKSHEET'!$B:$B,TRUE,'SCHOOL WORKSHEET'!$C:$C,$A164)</f>
        <v>0</v>
      </c>
      <c r="P164" s="210">
        <f>SUMIFS('SCHOOL WORKSHEET'!$BR:$BR,'SCHOOL WORKSHEET'!$B:$B,TRUE,'SCHOOL WORKSHEET'!$C:$C,$A164)</f>
        <v>0</v>
      </c>
      <c r="Q164" s="210">
        <f>SUMIFS('SCHOOL WORKSHEET'!$BU:$BU,'SCHOOL WORKSHEET'!$B:$B,TRUE,'SCHOOL WORKSHEET'!$C:$C,$A164)+SUMIFS('SCHOOL WORKSHEET'!$BS:$BS,'SCHOOL WORKSHEET'!$B:$B,TRUE,'SCHOOL WORKSHEET'!$C:$C,$A164)</f>
        <v>0</v>
      </c>
      <c r="R164" s="167">
        <f t="shared" si="10"/>
        <v>0</v>
      </c>
      <c r="S164" s="211">
        <f>SUMIFS('SCHOOL WORKSHEET'!$BV:$BV,'SCHOOL WORKSHEET'!$B:$B,TRUE,'SCHOOL WORKSHEET'!$C:$C,$A164)</f>
        <v>0</v>
      </c>
      <c r="T164" s="212">
        <f>SUMIFS('SCHOOL WORKSHEET'!$BW:$BW,'SCHOOL WORKSHEET'!$B:$B,TRUE,'SCHOOL WORKSHEET'!$C:$C,$A164)</f>
        <v>0</v>
      </c>
      <c r="U164" s="213">
        <f t="shared" si="11"/>
        <v>0</v>
      </c>
      <c r="V164" s="214">
        <f t="shared" si="12"/>
        <v>0</v>
      </c>
    </row>
    <row r="165" spans="1:22" ht="22.5" customHeight="1" x14ac:dyDescent="0.2">
      <c r="A165" s="200">
        <v>162</v>
      </c>
      <c r="B165" s="201" t="s">
        <v>468</v>
      </c>
      <c r="C165" s="202">
        <f>COUNTIFS('SCHOOL WORKSHEET'!B:B,TRUE,'SCHOOL WORKSHEET'!C:C,A165)</f>
        <v>0</v>
      </c>
      <c r="D165" s="203">
        <f>SUMIFS('SCHOOL WORKSHEET'!$I:$I,'SCHOOL WORKSHEET'!$B:$B,TRUE,'SCHOOL WORKSHEET'!$C:$C,$A165)</f>
        <v>0</v>
      </c>
      <c r="E165" s="98">
        <f>IF(SUMIFS('SCHOOL WORKSHEET'!$F:$F,'SCHOOL WORKSHEET'!$B:$B,TRUE,'SCHOOL WORKSHEET'!$C:$C,$A165)=0,0,
IF(ROUND(SUMIFS('SCHOOL WORKSHEET'!$F:$F,'SCHOOL WORKSHEET'!$B:$B,TRUE,'SCHOOL WORKSHEET'!$C:$C,$A165)/SUMIFS('SCHOOL WORKSHEET'!$I:$I,'SCHOOL WORKSHEET'!$B:$B,TRUE,'SCHOOL WORKSHEET'!$C:$C,$A165),4)&gt;=0.4,
MIN(1,ROUND(SUMIFS('SCHOOL WORKSHEET'!$F:$F,'SCHOOL WORKSHEET'!$B:$B,TRUE,'SCHOOL WORKSHEET'!$C:$C,$A165)/SUMIFS('SCHOOL WORKSHEET'!$I:$I,'SCHOOL WORKSHEET'!$B:$B,TRUE,'SCHOOL WORKSHEET'!$C:$C,$A165)*'FEDERAL RATES (HIDDEN)'!$C$2,4)),
ROUND(SUMIFS('SCHOOL WORKSHEET'!$F:$F,'SCHOOL WORKSHEET'!$B:$B,TRUE,'SCHOOL WORKSHEET'!$C:$C,$A165)/SUMIFS('SCHOOL WORKSHEET'!$I:$I,'SCHOOL WORKSHEET'!$B:$B,TRUE,'SCHOOL WORKSHEET'!$C:$C,$A165),4)))</f>
        <v>0</v>
      </c>
      <c r="F165" s="204"/>
      <c r="G165" s="205">
        <f>IF(SUMIFS('SCHOOL WORKSHEET'!$H:$H,'SCHOOL WORKSHEET'!$B:$B,TRUE,'SCHOOL WORKSHEET'!$C:$C,$A165)=0,0,1-$E165)</f>
        <v>0</v>
      </c>
      <c r="H165" s="206">
        <f>IF($C165=0,0,SUMIFS('SCHOOL WORKSHEET'!$S:$S,'SCHOOL WORKSHEET'!$B:$B,TRUE,'SCHOOL WORKSHEET'!$C:$C,$A165)/SUMIFS('SCHOOL WORKSHEET'!$N:$N,'SCHOOL WORKSHEET'!$B:$B,TRUE,'SCHOOL WORKSHEET'!$C:$C,$A165))</f>
        <v>0</v>
      </c>
      <c r="I165" s="207">
        <f>IF($C165=0,0,SUMIFS('SCHOOL WORKSHEET'!$X:$X,'SCHOOL WORKSHEET'!$B:$B,TRUE,'SCHOOL WORKSHEET'!$C:$C,$A165)/SUMIFS('SCHOOL WORKSHEET'!$N:$N,'SCHOOL WORKSHEET'!$B:$B,TRUE,'SCHOOL WORKSHEET'!$C:$C,$A165))</f>
        <v>0</v>
      </c>
      <c r="J165" s="207">
        <f>IF($C165=0,0,SUMIFS('SCHOOL WORKSHEET'!$AC:$AC,'SCHOOL WORKSHEET'!$B:$B,TRUE,'SCHOOL WORKSHEET'!$C:$C,$A165)/SUMIFS('SCHOOL WORKSHEET'!$N:$N,'SCHOOL WORKSHEET'!$B:$B,TRUE,'SCHOOL WORKSHEET'!$C:$C,$A165))</f>
        <v>0</v>
      </c>
      <c r="K165" s="207">
        <f>IF($C165=0,0,SUMIFS('SCHOOL WORKSHEET'!$AH:$AH,'SCHOOL WORKSHEET'!$B:$B,TRUE,'SCHOOL WORKSHEET'!$C:$C,$A165)/SUMIFS('SCHOOL WORKSHEET'!$N:$N,'SCHOOL WORKSHEET'!$B:$B,TRUE,'SCHOOL WORKSHEET'!$C:$C,$A165))</f>
        <v>0</v>
      </c>
      <c r="L165" s="208">
        <f>IF($C165=0,0,SUMIFS('SCHOOL WORKSHEET'!$AJ:$AJ,'SCHOOL WORKSHEET'!$B:$B,TRUE,'SCHOOL WORKSHEET'!$C:$C,$A165)/SUMIFS('SCHOOL WORKSHEET'!$N:$N,'SCHOOL WORKSHEET'!$B:$B,TRUE,'SCHOOL WORKSHEET'!$C:$C,$A165))</f>
        <v>0</v>
      </c>
      <c r="M165" s="209">
        <f>SUMIFS('SCHOOL WORKSHEET'!$BO:$BO,'SCHOOL WORKSHEET'!$B:$B,TRUE,'SCHOOL WORKSHEET'!$C:$C,$A165)+SUMIFS('SCHOOL WORKSHEET'!$BS:$BS,'SCHOOL WORKSHEET'!$B:$B,TRUE,'SCHOOL WORKSHEET'!$C:$C,$A165)</f>
        <v>0</v>
      </c>
      <c r="N165" s="210">
        <f>SUMIFS('SCHOOL WORKSHEET'!$BP:$BP,'SCHOOL WORKSHEET'!$B:$B,TRUE,'SCHOOL WORKSHEET'!$C:$C,$A165)</f>
        <v>0</v>
      </c>
      <c r="O165" s="210">
        <f>SUMIFS('SCHOOL WORKSHEET'!$BQ:$BQ,'SCHOOL WORKSHEET'!$B:$B,TRUE,'SCHOOL WORKSHEET'!$C:$C,$A165)+SUMIFS('SCHOOL WORKSHEET'!$BT:$BT,'SCHOOL WORKSHEET'!$B:$B,TRUE,'SCHOOL WORKSHEET'!$C:$C,$A165)</f>
        <v>0</v>
      </c>
      <c r="P165" s="210">
        <f>SUMIFS('SCHOOL WORKSHEET'!$BR:$BR,'SCHOOL WORKSHEET'!$B:$B,TRUE,'SCHOOL WORKSHEET'!$C:$C,$A165)</f>
        <v>0</v>
      </c>
      <c r="Q165" s="210">
        <f>SUMIFS('SCHOOL WORKSHEET'!$BU:$BU,'SCHOOL WORKSHEET'!$B:$B,TRUE,'SCHOOL WORKSHEET'!$C:$C,$A165)+SUMIFS('SCHOOL WORKSHEET'!$BS:$BS,'SCHOOL WORKSHEET'!$B:$B,TRUE,'SCHOOL WORKSHEET'!$C:$C,$A165)</f>
        <v>0</v>
      </c>
      <c r="R165" s="167">
        <f t="shared" si="10"/>
        <v>0</v>
      </c>
      <c r="S165" s="211">
        <f>SUMIFS('SCHOOL WORKSHEET'!$BV:$BV,'SCHOOL WORKSHEET'!$B:$B,TRUE,'SCHOOL WORKSHEET'!$C:$C,$A165)</f>
        <v>0</v>
      </c>
      <c r="T165" s="212">
        <f>SUMIFS('SCHOOL WORKSHEET'!$BW:$BW,'SCHOOL WORKSHEET'!$B:$B,TRUE,'SCHOOL WORKSHEET'!$C:$C,$A165)</f>
        <v>0</v>
      </c>
      <c r="U165" s="213">
        <f t="shared" si="11"/>
        <v>0</v>
      </c>
      <c r="V165" s="214">
        <f t="shared" si="12"/>
        <v>0</v>
      </c>
    </row>
    <row r="166" spans="1:22" ht="22.5" customHeight="1" x14ac:dyDescent="0.2">
      <c r="A166" s="200">
        <v>163</v>
      </c>
      <c r="B166" s="201" t="s">
        <v>469</v>
      </c>
      <c r="C166" s="202">
        <f>COUNTIFS('SCHOOL WORKSHEET'!B:B,TRUE,'SCHOOL WORKSHEET'!C:C,A166)</f>
        <v>0</v>
      </c>
      <c r="D166" s="203">
        <f>SUMIFS('SCHOOL WORKSHEET'!$I:$I,'SCHOOL WORKSHEET'!$B:$B,TRUE,'SCHOOL WORKSHEET'!$C:$C,$A166)</f>
        <v>0</v>
      </c>
      <c r="E166" s="98">
        <f>IF(SUMIFS('SCHOOL WORKSHEET'!$F:$F,'SCHOOL WORKSHEET'!$B:$B,TRUE,'SCHOOL WORKSHEET'!$C:$C,$A166)=0,0,
IF(ROUND(SUMIFS('SCHOOL WORKSHEET'!$F:$F,'SCHOOL WORKSHEET'!$B:$B,TRUE,'SCHOOL WORKSHEET'!$C:$C,$A166)/SUMIFS('SCHOOL WORKSHEET'!$I:$I,'SCHOOL WORKSHEET'!$B:$B,TRUE,'SCHOOL WORKSHEET'!$C:$C,$A166),4)&gt;=0.4,
MIN(1,ROUND(SUMIFS('SCHOOL WORKSHEET'!$F:$F,'SCHOOL WORKSHEET'!$B:$B,TRUE,'SCHOOL WORKSHEET'!$C:$C,$A166)/SUMIFS('SCHOOL WORKSHEET'!$I:$I,'SCHOOL WORKSHEET'!$B:$B,TRUE,'SCHOOL WORKSHEET'!$C:$C,$A166)*'FEDERAL RATES (HIDDEN)'!$C$2,4)),
ROUND(SUMIFS('SCHOOL WORKSHEET'!$F:$F,'SCHOOL WORKSHEET'!$B:$B,TRUE,'SCHOOL WORKSHEET'!$C:$C,$A166)/SUMIFS('SCHOOL WORKSHEET'!$I:$I,'SCHOOL WORKSHEET'!$B:$B,TRUE,'SCHOOL WORKSHEET'!$C:$C,$A166),4)))</f>
        <v>0</v>
      </c>
      <c r="F166" s="204"/>
      <c r="G166" s="205">
        <f>IF(SUMIFS('SCHOOL WORKSHEET'!$H:$H,'SCHOOL WORKSHEET'!$B:$B,TRUE,'SCHOOL WORKSHEET'!$C:$C,$A166)=0,0,1-$E166)</f>
        <v>0</v>
      </c>
      <c r="H166" s="206">
        <f>IF($C166=0,0,SUMIFS('SCHOOL WORKSHEET'!$S:$S,'SCHOOL WORKSHEET'!$B:$B,TRUE,'SCHOOL WORKSHEET'!$C:$C,$A166)/SUMIFS('SCHOOL WORKSHEET'!$N:$N,'SCHOOL WORKSHEET'!$B:$B,TRUE,'SCHOOL WORKSHEET'!$C:$C,$A166))</f>
        <v>0</v>
      </c>
      <c r="I166" s="207">
        <f>IF($C166=0,0,SUMIFS('SCHOOL WORKSHEET'!$X:$X,'SCHOOL WORKSHEET'!$B:$B,TRUE,'SCHOOL WORKSHEET'!$C:$C,$A166)/SUMIFS('SCHOOL WORKSHEET'!$N:$N,'SCHOOL WORKSHEET'!$B:$B,TRUE,'SCHOOL WORKSHEET'!$C:$C,$A166))</f>
        <v>0</v>
      </c>
      <c r="J166" s="207">
        <f>IF($C166=0,0,SUMIFS('SCHOOL WORKSHEET'!$AC:$AC,'SCHOOL WORKSHEET'!$B:$B,TRUE,'SCHOOL WORKSHEET'!$C:$C,$A166)/SUMIFS('SCHOOL WORKSHEET'!$N:$N,'SCHOOL WORKSHEET'!$B:$B,TRUE,'SCHOOL WORKSHEET'!$C:$C,$A166))</f>
        <v>0</v>
      </c>
      <c r="K166" s="207">
        <f>IF($C166=0,0,SUMIFS('SCHOOL WORKSHEET'!$AH:$AH,'SCHOOL WORKSHEET'!$B:$B,TRUE,'SCHOOL WORKSHEET'!$C:$C,$A166)/SUMIFS('SCHOOL WORKSHEET'!$N:$N,'SCHOOL WORKSHEET'!$B:$B,TRUE,'SCHOOL WORKSHEET'!$C:$C,$A166))</f>
        <v>0</v>
      </c>
      <c r="L166" s="208">
        <f>IF($C166=0,0,SUMIFS('SCHOOL WORKSHEET'!$AJ:$AJ,'SCHOOL WORKSHEET'!$B:$B,TRUE,'SCHOOL WORKSHEET'!$C:$C,$A166)/SUMIFS('SCHOOL WORKSHEET'!$N:$N,'SCHOOL WORKSHEET'!$B:$B,TRUE,'SCHOOL WORKSHEET'!$C:$C,$A166))</f>
        <v>0</v>
      </c>
      <c r="M166" s="209">
        <f>SUMIFS('SCHOOL WORKSHEET'!$BO:$BO,'SCHOOL WORKSHEET'!$B:$B,TRUE,'SCHOOL WORKSHEET'!$C:$C,$A166)+SUMIFS('SCHOOL WORKSHEET'!$BS:$BS,'SCHOOL WORKSHEET'!$B:$B,TRUE,'SCHOOL WORKSHEET'!$C:$C,$A166)</f>
        <v>0</v>
      </c>
      <c r="N166" s="210">
        <f>SUMIFS('SCHOOL WORKSHEET'!$BP:$BP,'SCHOOL WORKSHEET'!$B:$B,TRUE,'SCHOOL WORKSHEET'!$C:$C,$A166)</f>
        <v>0</v>
      </c>
      <c r="O166" s="210">
        <f>SUMIFS('SCHOOL WORKSHEET'!$BQ:$BQ,'SCHOOL WORKSHEET'!$B:$B,TRUE,'SCHOOL WORKSHEET'!$C:$C,$A166)+SUMIFS('SCHOOL WORKSHEET'!$BT:$BT,'SCHOOL WORKSHEET'!$B:$B,TRUE,'SCHOOL WORKSHEET'!$C:$C,$A166)</f>
        <v>0</v>
      </c>
      <c r="P166" s="210">
        <f>SUMIFS('SCHOOL WORKSHEET'!$BR:$BR,'SCHOOL WORKSHEET'!$B:$B,TRUE,'SCHOOL WORKSHEET'!$C:$C,$A166)</f>
        <v>0</v>
      </c>
      <c r="Q166" s="210">
        <f>SUMIFS('SCHOOL WORKSHEET'!$BU:$BU,'SCHOOL WORKSHEET'!$B:$B,TRUE,'SCHOOL WORKSHEET'!$C:$C,$A166)+SUMIFS('SCHOOL WORKSHEET'!$BS:$BS,'SCHOOL WORKSHEET'!$B:$B,TRUE,'SCHOOL WORKSHEET'!$C:$C,$A166)</f>
        <v>0</v>
      </c>
      <c r="R166" s="167">
        <f t="shared" si="10"/>
        <v>0</v>
      </c>
      <c r="S166" s="211">
        <f>SUMIFS('SCHOOL WORKSHEET'!$BV:$BV,'SCHOOL WORKSHEET'!$B:$B,TRUE,'SCHOOL WORKSHEET'!$C:$C,$A166)</f>
        <v>0</v>
      </c>
      <c r="T166" s="212">
        <f>SUMIFS('SCHOOL WORKSHEET'!$BW:$BW,'SCHOOL WORKSHEET'!$B:$B,TRUE,'SCHOOL WORKSHEET'!$C:$C,$A166)</f>
        <v>0</v>
      </c>
      <c r="U166" s="213">
        <f t="shared" si="11"/>
        <v>0</v>
      </c>
      <c r="V166" s="214">
        <f t="shared" si="12"/>
        <v>0</v>
      </c>
    </row>
    <row r="167" spans="1:22" ht="22.5" customHeight="1" x14ac:dyDescent="0.2">
      <c r="A167" s="200">
        <v>164</v>
      </c>
      <c r="B167" s="201" t="s">
        <v>470</v>
      </c>
      <c r="C167" s="202">
        <f>COUNTIFS('SCHOOL WORKSHEET'!B:B,TRUE,'SCHOOL WORKSHEET'!C:C,A167)</f>
        <v>0</v>
      </c>
      <c r="D167" s="203">
        <f>SUMIFS('SCHOOL WORKSHEET'!$I:$I,'SCHOOL WORKSHEET'!$B:$B,TRUE,'SCHOOL WORKSHEET'!$C:$C,$A167)</f>
        <v>0</v>
      </c>
      <c r="E167" s="98">
        <f>IF(SUMIFS('SCHOOL WORKSHEET'!$F:$F,'SCHOOL WORKSHEET'!$B:$B,TRUE,'SCHOOL WORKSHEET'!$C:$C,$A167)=0,0,
IF(ROUND(SUMIFS('SCHOOL WORKSHEET'!$F:$F,'SCHOOL WORKSHEET'!$B:$B,TRUE,'SCHOOL WORKSHEET'!$C:$C,$A167)/SUMIFS('SCHOOL WORKSHEET'!$I:$I,'SCHOOL WORKSHEET'!$B:$B,TRUE,'SCHOOL WORKSHEET'!$C:$C,$A167),4)&gt;=0.4,
MIN(1,ROUND(SUMIFS('SCHOOL WORKSHEET'!$F:$F,'SCHOOL WORKSHEET'!$B:$B,TRUE,'SCHOOL WORKSHEET'!$C:$C,$A167)/SUMIFS('SCHOOL WORKSHEET'!$I:$I,'SCHOOL WORKSHEET'!$B:$B,TRUE,'SCHOOL WORKSHEET'!$C:$C,$A167)*'FEDERAL RATES (HIDDEN)'!$C$2,4)),
ROUND(SUMIFS('SCHOOL WORKSHEET'!$F:$F,'SCHOOL WORKSHEET'!$B:$B,TRUE,'SCHOOL WORKSHEET'!$C:$C,$A167)/SUMIFS('SCHOOL WORKSHEET'!$I:$I,'SCHOOL WORKSHEET'!$B:$B,TRUE,'SCHOOL WORKSHEET'!$C:$C,$A167),4)))</f>
        <v>0</v>
      </c>
      <c r="F167" s="204"/>
      <c r="G167" s="205">
        <f>IF(SUMIFS('SCHOOL WORKSHEET'!$H:$H,'SCHOOL WORKSHEET'!$B:$B,TRUE,'SCHOOL WORKSHEET'!$C:$C,$A167)=0,0,1-$E167)</f>
        <v>0</v>
      </c>
      <c r="H167" s="206">
        <f>IF($C167=0,0,SUMIFS('SCHOOL WORKSHEET'!$S:$S,'SCHOOL WORKSHEET'!$B:$B,TRUE,'SCHOOL WORKSHEET'!$C:$C,$A167)/SUMIFS('SCHOOL WORKSHEET'!$N:$N,'SCHOOL WORKSHEET'!$B:$B,TRUE,'SCHOOL WORKSHEET'!$C:$C,$A167))</f>
        <v>0</v>
      </c>
      <c r="I167" s="207">
        <f>IF($C167=0,0,SUMIFS('SCHOOL WORKSHEET'!$X:$X,'SCHOOL WORKSHEET'!$B:$B,TRUE,'SCHOOL WORKSHEET'!$C:$C,$A167)/SUMIFS('SCHOOL WORKSHEET'!$N:$N,'SCHOOL WORKSHEET'!$B:$B,TRUE,'SCHOOL WORKSHEET'!$C:$C,$A167))</f>
        <v>0</v>
      </c>
      <c r="J167" s="207">
        <f>IF($C167=0,0,SUMIFS('SCHOOL WORKSHEET'!$AC:$AC,'SCHOOL WORKSHEET'!$B:$B,TRUE,'SCHOOL WORKSHEET'!$C:$C,$A167)/SUMIFS('SCHOOL WORKSHEET'!$N:$N,'SCHOOL WORKSHEET'!$B:$B,TRUE,'SCHOOL WORKSHEET'!$C:$C,$A167))</f>
        <v>0</v>
      </c>
      <c r="K167" s="207">
        <f>IF($C167=0,0,SUMIFS('SCHOOL WORKSHEET'!$AH:$AH,'SCHOOL WORKSHEET'!$B:$B,TRUE,'SCHOOL WORKSHEET'!$C:$C,$A167)/SUMIFS('SCHOOL WORKSHEET'!$N:$N,'SCHOOL WORKSHEET'!$B:$B,TRUE,'SCHOOL WORKSHEET'!$C:$C,$A167))</f>
        <v>0</v>
      </c>
      <c r="L167" s="208">
        <f>IF($C167=0,0,SUMIFS('SCHOOL WORKSHEET'!$AJ:$AJ,'SCHOOL WORKSHEET'!$B:$B,TRUE,'SCHOOL WORKSHEET'!$C:$C,$A167)/SUMIFS('SCHOOL WORKSHEET'!$N:$N,'SCHOOL WORKSHEET'!$B:$B,TRUE,'SCHOOL WORKSHEET'!$C:$C,$A167))</f>
        <v>0</v>
      </c>
      <c r="M167" s="209">
        <f>SUMIFS('SCHOOL WORKSHEET'!$BO:$BO,'SCHOOL WORKSHEET'!$B:$B,TRUE,'SCHOOL WORKSHEET'!$C:$C,$A167)+SUMIFS('SCHOOL WORKSHEET'!$BS:$BS,'SCHOOL WORKSHEET'!$B:$B,TRUE,'SCHOOL WORKSHEET'!$C:$C,$A167)</f>
        <v>0</v>
      </c>
      <c r="N167" s="210">
        <f>SUMIFS('SCHOOL WORKSHEET'!$BP:$BP,'SCHOOL WORKSHEET'!$B:$B,TRUE,'SCHOOL WORKSHEET'!$C:$C,$A167)</f>
        <v>0</v>
      </c>
      <c r="O167" s="210">
        <f>SUMIFS('SCHOOL WORKSHEET'!$BQ:$BQ,'SCHOOL WORKSHEET'!$B:$B,TRUE,'SCHOOL WORKSHEET'!$C:$C,$A167)+SUMIFS('SCHOOL WORKSHEET'!$BT:$BT,'SCHOOL WORKSHEET'!$B:$B,TRUE,'SCHOOL WORKSHEET'!$C:$C,$A167)</f>
        <v>0</v>
      </c>
      <c r="P167" s="210">
        <f>SUMIFS('SCHOOL WORKSHEET'!$BR:$BR,'SCHOOL WORKSHEET'!$B:$B,TRUE,'SCHOOL WORKSHEET'!$C:$C,$A167)</f>
        <v>0</v>
      </c>
      <c r="Q167" s="210">
        <f>SUMIFS('SCHOOL WORKSHEET'!$BU:$BU,'SCHOOL WORKSHEET'!$B:$B,TRUE,'SCHOOL WORKSHEET'!$C:$C,$A167)+SUMIFS('SCHOOL WORKSHEET'!$BS:$BS,'SCHOOL WORKSHEET'!$B:$B,TRUE,'SCHOOL WORKSHEET'!$C:$C,$A167)</f>
        <v>0</v>
      </c>
      <c r="R167" s="167">
        <f t="shared" si="10"/>
        <v>0</v>
      </c>
      <c r="S167" s="211">
        <f>SUMIFS('SCHOOL WORKSHEET'!$BV:$BV,'SCHOOL WORKSHEET'!$B:$B,TRUE,'SCHOOL WORKSHEET'!$C:$C,$A167)</f>
        <v>0</v>
      </c>
      <c r="T167" s="212">
        <f>SUMIFS('SCHOOL WORKSHEET'!$BW:$BW,'SCHOOL WORKSHEET'!$B:$B,TRUE,'SCHOOL WORKSHEET'!$C:$C,$A167)</f>
        <v>0</v>
      </c>
      <c r="U167" s="213">
        <f t="shared" si="11"/>
        <v>0</v>
      </c>
      <c r="V167" s="214">
        <f t="shared" si="12"/>
        <v>0</v>
      </c>
    </row>
    <row r="168" spans="1:22" ht="22.5" customHeight="1" x14ac:dyDescent="0.2">
      <c r="A168" s="200">
        <v>165</v>
      </c>
      <c r="B168" s="201" t="s">
        <v>471</v>
      </c>
      <c r="C168" s="202">
        <f>COUNTIFS('SCHOOL WORKSHEET'!B:B,TRUE,'SCHOOL WORKSHEET'!C:C,A168)</f>
        <v>0</v>
      </c>
      <c r="D168" s="203">
        <f>SUMIFS('SCHOOL WORKSHEET'!$I:$I,'SCHOOL WORKSHEET'!$B:$B,TRUE,'SCHOOL WORKSHEET'!$C:$C,$A168)</f>
        <v>0</v>
      </c>
      <c r="E168" s="98">
        <f>IF(SUMIFS('SCHOOL WORKSHEET'!$F:$F,'SCHOOL WORKSHEET'!$B:$B,TRUE,'SCHOOL WORKSHEET'!$C:$C,$A168)=0,0,
IF(ROUND(SUMIFS('SCHOOL WORKSHEET'!$F:$F,'SCHOOL WORKSHEET'!$B:$B,TRUE,'SCHOOL WORKSHEET'!$C:$C,$A168)/SUMIFS('SCHOOL WORKSHEET'!$I:$I,'SCHOOL WORKSHEET'!$B:$B,TRUE,'SCHOOL WORKSHEET'!$C:$C,$A168),4)&gt;=0.4,
MIN(1,ROUND(SUMIFS('SCHOOL WORKSHEET'!$F:$F,'SCHOOL WORKSHEET'!$B:$B,TRUE,'SCHOOL WORKSHEET'!$C:$C,$A168)/SUMIFS('SCHOOL WORKSHEET'!$I:$I,'SCHOOL WORKSHEET'!$B:$B,TRUE,'SCHOOL WORKSHEET'!$C:$C,$A168)*'FEDERAL RATES (HIDDEN)'!$C$2,4)),
ROUND(SUMIFS('SCHOOL WORKSHEET'!$F:$F,'SCHOOL WORKSHEET'!$B:$B,TRUE,'SCHOOL WORKSHEET'!$C:$C,$A168)/SUMIFS('SCHOOL WORKSHEET'!$I:$I,'SCHOOL WORKSHEET'!$B:$B,TRUE,'SCHOOL WORKSHEET'!$C:$C,$A168),4)))</f>
        <v>0</v>
      </c>
      <c r="F168" s="204"/>
      <c r="G168" s="205">
        <f>IF(SUMIFS('SCHOOL WORKSHEET'!$H:$H,'SCHOOL WORKSHEET'!$B:$B,TRUE,'SCHOOL WORKSHEET'!$C:$C,$A168)=0,0,1-$E168)</f>
        <v>0</v>
      </c>
      <c r="H168" s="206">
        <f>IF($C168=0,0,SUMIFS('SCHOOL WORKSHEET'!$S:$S,'SCHOOL WORKSHEET'!$B:$B,TRUE,'SCHOOL WORKSHEET'!$C:$C,$A168)/SUMIFS('SCHOOL WORKSHEET'!$N:$N,'SCHOOL WORKSHEET'!$B:$B,TRUE,'SCHOOL WORKSHEET'!$C:$C,$A168))</f>
        <v>0</v>
      </c>
      <c r="I168" s="207">
        <f>IF($C168=0,0,SUMIFS('SCHOOL WORKSHEET'!$X:$X,'SCHOOL WORKSHEET'!$B:$B,TRUE,'SCHOOL WORKSHEET'!$C:$C,$A168)/SUMIFS('SCHOOL WORKSHEET'!$N:$N,'SCHOOL WORKSHEET'!$B:$B,TRUE,'SCHOOL WORKSHEET'!$C:$C,$A168))</f>
        <v>0</v>
      </c>
      <c r="J168" s="207">
        <f>IF($C168=0,0,SUMIFS('SCHOOL WORKSHEET'!$AC:$AC,'SCHOOL WORKSHEET'!$B:$B,TRUE,'SCHOOL WORKSHEET'!$C:$C,$A168)/SUMIFS('SCHOOL WORKSHEET'!$N:$N,'SCHOOL WORKSHEET'!$B:$B,TRUE,'SCHOOL WORKSHEET'!$C:$C,$A168))</f>
        <v>0</v>
      </c>
      <c r="K168" s="207">
        <f>IF($C168=0,0,SUMIFS('SCHOOL WORKSHEET'!$AH:$AH,'SCHOOL WORKSHEET'!$B:$B,TRUE,'SCHOOL WORKSHEET'!$C:$C,$A168)/SUMIFS('SCHOOL WORKSHEET'!$N:$N,'SCHOOL WORKSHEET'!$B:$B,TRUE,'SCHOOL WORKSHEET'!$C:$C,$A168))</f>
        <v>0</v>
      </c>
      <c r="L168" s="208">
        <f>IF($C168=0,0,SUMIFS('SCHOOL WORKSHEET'!$AJ:$AJ,'SCHOOL WORKSHEET'!$B:$B,TRUE,'SCHOOL WORKSHEET'!$C:$C,$A168)/SUMIFS('SCHOOL WORKSHEET'!$N:$N,'SCHOOL WORKSHEET'!$B:$B,TRUE,'SCHOOL WORKSHEET'!$C:$C,$A168))</f>
        <v>0</v>
      </c>
      <c r="M168" s="209">
        <f>SUMIFS('SCHOOL WORKSHEET'!$BO:$BO,'SCHOOL WORKSHEET'!$B:$B,TRUE,'SCHOOL WORKSHEET'!$C:$C,$A168)+SUMIFS('SCHOOL WORKSHEET'!$BS:$BS,'SCHOOL WORKSHEET'!$B:$B,TRUE,'SCHOOL WORKSHEET'!$C:$C,$A168)</f>
        <v>0</v>
      </c>
      <c r="N168" s="210">
        <f>SUMIFS('SCHOOL WORKSHEET'!$BP:$BP,'SCHOOL WORKSHEET'!$B:$B,TRUE,'SCHOOL WORKSHEET'!$C:$C,$A168)</f>
        <v>0</v>
      </c>
      <c r="O168" s="210">
        <f>SUMIFS('SCHOOL WORKSHEET'!$BQ:$BQ,'SCHOOL WORKSHEET'!$B:$B,TRUE,'SCHOOL WORKSHEET'!$C:$C,$A168)+SUMIFS('SCHOOL WORKSHEET'!$BT:$BT,'SCHOOL WORKSHEET'!$B:$B,TRUE,'SCHOOL WORKSHEET'!$C:$C,$A168)</f>
        <v>0</v>
      </c>
      <c r="P168" s="210">
        <f>SUMIFS('SCHOOL WORKSHEET'!$BR:$BR,'SCHOOL WORKSHEET'!$B:$B,TRUE,'SCHOOL WORKSHEET'!$C:$C,$A168)</f>
        <v>0</v>
      </c>
      <c r="Q168" s="210">
        <f>SUMIFS('SCHOOL WORKSHEET'!$BU:$BU,'SCHOOL WORKSHEET'!$B:$B,TRUE,'SCHOOL WORKSHEET'!$C:$C,$A168)+SUMIFS('SCHOOL WORKSHEET'!$BS:$BS,'SCHOOL WORKSHEET'!$B:$B,TRUE,'SCHOOL WORKSHEET'!$C:$C,$A168)</f>
        <v>0</v>
      </c>
      <c r="R168" s="167">
        <f t="shared" si="10"/>
        <v>0</v>
      </c>
      <c r="S168" s="211">
        <f>SUMIFS('SCHOOL WORKSHEET'!$BV:$BV,'SCHOOL WORKSHEET'!$B:$B,TRUE,'SCHOOL WORKSHEET'!$C:$C,$A168)</f>
        <v>0</v>
      </c>
      <c r="T168" s="212">
        <f>SUMIFS('SCHOOL WORKSHEET'!$BW:$BW,'SCHOOL WORKSHEET'!$B:$B,TRUE,'SCHOOL WORKSHEET'!$C:$C,$A168)</f>
        <v>0</v>
      </c>
      <c r="U168" s="213">
        <f t="shared" si="11"/>
        <v>0</v>
      </c>
      <c r="V168" s="214">
        <f t="shared" si="12"/>
        <v>0</v>
      </c>
    </row>
    <row r="169" spans="1:22" ht="22.5" customHeight="1" x14ac:dyDescent="0.2">
      <c r="A169" s="200">
        <v>166</v>
      </c>
      <c r="B169" s="201" t="s">
        <v>472</v>
      </c>
      <c r="C169" s="202">
        <f>COUNTIFS('SCHOOL WORKSHEET'!B:B,TRUE,'SCHOOL WORKSHEET'!C:C,A169)</f>
        <v>0</v>
      </c>
      <c r="D169" s="203">
        <f>SUMIFS('SCHOOL WORKSHEET'!$I:$I,'SCHOOL WORKSHEET'!$B:$B,TRUE,'SCHOOL WORKSHEET'!$C:$C,$A169)</f>
        <v>0</v>
      </c>
      <c r="E169" s="98">
        <f>IF(SUMIFS('SCHOOL WORKSHEET'!$F:$F,'SCHOOL WORKSHEET'!$B:$B,TRUE,'SCHOOL WORKSHEET'!$C:$C,$A169)=0,0,
IF(ROUND(SUMIFS('SCHOOL WORKSHEET'!$F:$F,'SCHOOL WORKSHEET'!$B:$B,TRUE,'SCHOOL WORKSHEET'!$C:$C,$A169)/SUMIFS('SCHOOL WORKSHEET'!$I:$I,'SCHOOL WORKSHEET'!$B:$B,TRUE,'SCHOOL WORKSHEET'!$C:$C,$A169),4)&gt;=0.4,
MIN(1,ROUND(SUMIFS('SCHOOL WORKSHEET'!$F:$F,'SCHOOL WORKSHEET'!$B:$B,TRUE,'SCHOOL WORKSHEET'!$C:$C,$A169)/SUMIFS('SCHOOL WORKSHEET'!$I:$I,'SCHOOL WORKSHEET'!$B:$B,TRUE,'SCHOOL WORKSHEET'!$C:$C,$A169)*'FEDERAL RATES (HIDDEN)'!$C$2,4)),
ROUND(SUMIFS('SCHOOL WORKSHEET'!$F:$F,'SCHOOL WORKSHEET'!$B:$B,TRUE,'SCHOOL WORKSHEET'!$C:$C,$A169)/SUMIFS('SCHOOL WORKSHEET'!$I:$I,'SCHOOL WORKSHEET'!$B:$B,TRUE,'SCHOOL WORKSHEET'!$C:$C,$A169),4)))</f>
        <v>0</v>
      </c>
      <c r="F169" s="204"/>
      <c r="G169" s="205">
        <f>IF(SUMIFS('SCHOOL WORKSHEET'!$H:$H,'SCHOOL WORKSHEET'!$B:$B,TRUE,'SCHOOL WORKSHEET'!$C:$C,$A169)=0,0,1-$E169)</f>
        <v>0</v>
      </c>
      <c r="H169" s="206">
        <f>IF($C169=0,0,SUMIFS('SCHOOL WORKSHEET'!$S:$S,'SCHOOL WORKSHEET'!$B:$B,TRUE,'SCHOOL WORKSHEET'!$C:$C,$A169)/SUMIFS('SCHOOL WORKSHEET'!$N:$N,'SCHOOL WORKSHEET'!$B:$B,TRUE,'SCHOOL WORKSHEET'!$C:$C,$A169))</f>
        <v>0</v>
      </c>
      <c r="I169" s="207">
        <f>IF($C169=0,0,SUMIFS('SCHOOL WORKSHEET'!$X:$X,'SCHOOL WORKSHEET'!$B:$B,TRUE,'SCHOOL WORKSHEET'!$C:$C,$A169)/SUMIFS('SCHOOL WORKSHEET'!$N:$N,'SCHOOL WORKSHEET'!$B:$B,TRUE,'SCHOOL WORKSHEET'!$C:$C,$A169))</f>
        <v>0</v>
      </c>
      <c r="J169" s="207">
        <f>IF($C169=0,0,SUMIFS('SCHOOL WORKSHEET'!$AC:$AC,'SCHOOL WORKSHEET'!$B:$B,TRUE,'SCHOOL WORKSHEET'!$C:$C,$A169)/SUMIFS('SCHOOL WORKSHEET'!$N:$N,'SCHOOL WORKSHEET'!$B:$B,TRUE,'SCHOOL WORKSHEET'!$C:$C,$A169))</f>
        <v>0</v>
      </c>
      <c r="K169" s="207">
        <f>IF($C169=0,0,SUMIFS('SCHOOL WORKSHEET'!$AH:$AH,'SCHOOL WORKSHEET'!$B:$B,TRUE,'SCHOOL WORKSHEET'!$C:$C,$A169)/SUMIFS('SCHOOL WORKSHEET'!$N:$N,'SCHOOL WORKSHEET'!$B:$B,TRUE,'SCHOOL WORKSHEET'!$C:$C,$A169))</f>
        <v>0</v>
      </c>
      <c r="L169" s="208">
        <f>IF($C169=0,0,SUMIFS('SCHOOL WORKSHEET'!$AJ:$AJ,'SCHOOL WORKSHEET'!$B:$B,TRUE,'SCHOOL WORKSHEET'!$C:$C,$A169)/SUMIFS('SCHOOL WORKSHEET'!$N:$N,'SCHOOL WORKSHEET'!$B:$B,TRUE,'SCHOOL WORKSHEET'!$C:$C,$A169))</f>
        <v>0</v>
      </c>
      <c r="M169" s="209">
        <f>SUMIFS('SCHOOL WORKSHEET'!$BO:$BO,'SCHOOL WORKSHEET'!$B:$B,TRUE,'SCHOOL WORKSHEET'!$C:$C,$A169)+SUMIFS('SCHOOL WORKSHEET'!$BS:$BS,'SCHOOL WORKSHEET'!$B:$B,TRUE,'SCHOOL WORKSHEET'!$C:$C,$A169)</f>
        <v>0</v>
      </c>
      <c r="N169" s="210">
        <f>SUMIFS('SCHOOL WORKSHEET'!$BP:$BP,'SCHOOL WORKSHEET'!$B:$B,TRUE,'SCHOOL WORKSHEET'!$C:$C,$A169)</f>
        <v>0</v>
      </c>
      <c r="O169" s="210">
        <f>SUMIFS('SCHOOL WORKSHEET'!$BQ:$BQ,'SCHOOL WORKSHEET'!$B:$B,TRUE,'SCHOOL WORKSHEET'!$C:$C,$A169)+SUMIFS('SCHOOL WORKSHEET'!$BT:$BT,'SCHOOL WORKSHEET'!$B:$B,TRUE,'SCHOOL WORKSHEET'!$C:$C,$A169)</f>
        <v>0</v>
      </c>
      <c r="P169" s="210">
        <f>SUMIFS('SCHOOL WORKSHEET'!$BR:$BR,'SCHOOL WORKSHEET'!$B:$B,TRUE,'SCHOOL WORKSHEET'!$C:$C,$A169)</f>
        <v>0</v>
      </c>
      <c r="Q169" s="210">
        <f>SUMIFS('SCHOOL WORKSHEET'!$BU:$BU,'SCHOOL WORKSHEET'!$B:$B,TRUE,'SCHOOL WORKSHEET'!$C:$C,$A169)+SUMIFS('SCHOOL WORKSHEET'!$BS:$BS,'SCHOOL WORKSHEET'!$B:$B,TRUE,'SCHOOL WORKSHEET'!$C:$C,$A169)</f>
        <v>0</v>
      </c>
      <c r="R169" s="167">
        <f t="shared" si="10"/>
        <v>0</v>
      </c>
      <c r="S169" s="211">
        <f>SUMIFS('SCHOOL WORKSHEET'!$BV:$BV,'SCHOOL WORKSHEET'!$B:$B,TRUE,'SCHOOL WORKSHEET'!$C:$C,$A169)</f>
        <v>0</v>
      </c>
      <c r="T169" s="212">
        <f>SUMIFS('SCHOOL WORKSHEET'!$BW:$BW,'SCHOOL WORKSHEET'!$B:$B,TRUE,'SCHOOL WORKSHEET'!$C:$C,$A169)</f>
        <v>0</v>
      </c>
      <c r="U169" s="213">
        <f t="shared" si="11"/>
        <v>0</v>
      </c>
      <c r="V169" s="214">
        <f t="shared" si="12"/>
        <v>0</v>
      </c>
    </row>
    <row r="170" spans="1:22" ht="22.5" customHeight="1" x14ac:dyDescent="0.2">
      <c r="A170" s="200">
        <v>167</v>
      </c>
      <c r="B170" s="201" t="s">
        <v>473</v>
      </c>
      <c r="C170" s="202">
        <f>COUNTIFS('SCHOOL WORKSHEET'!B:B,TRUE,'SCHOOL WORKSHEET'!C:C,A170)</f>
        <v>0</v>
      </c>
      <c r="D170" s="203">
        <f>SUMIFS('SCHOOL WORKSHEET'!$I:$I,'SCHOOL WORKSHEET'!$B:$B,TRUE,'SCHOOL WORKSHEET'!$C:$C,$A170)</f>
        <v>0</v>
      </c>
      <c r="E170" s="98">
        <f>IF(SUMIFS('SCHOOL WORKSHEET'!$F:$F,'SCHOOL WORKSHEET'!$B:$B,TRUE,'SCHOOL WORKSHEET'!$C:$C,$A170)=0,0,
IF(ROUND(SUMIFS('SCHOOL WORKSHEET'!$F:$F,'SCHOOL WORKSHEET'!$B:$B,TRUE,'SCHOOL WORKSHEET'!$C:$C,$A170)/SUMIFS('SCHOOL WORKSHEET'!$I:$I,'SCHOOL WORKSHEET'!$B:$B,TRUE,'SCHOOL WORKSHEET'!$C:$C,$A170),4)&gt;=0.4,
MIN(1,ROUND(SUMIFS('SCHOOL WORKSHEET'!$F:$F,'SCHOOL WORKSHEET'!$B:$B,TRUE,'SCHOOL WORKSHEET'!$C:$C,$A170)/SUMIFS('SCHOOL WORKSHEET'!$I:$I,'SCHOOL WORKSHEET'!$B:$B,TRUE,'SCHOOL WORKSHEET'!$C:$C,$A170)*'FEDERAL RATES (HIDDEN)'!$C$2,4)),
ROUND(SUMIFS('SCHOOL WORKSHEET'!$F:$F,'SCHOOL WORKSHEET'!$B:$B,TRUE,'SCHOOL WORKSHEET'!$C:$C,$A170)/SUMIFS('SCHOOL WORKSHEET'!$I:$I,'SCHOOL WORKSHEET'!$B:$B,TRUE,'SCHOOL WORKSHEET'!$C:$C,$A170),4)))</f>
        <v>0</v>
      </c>
      <c r="F170" s="204"/>
      <c r="G170" s="205">
        <f>IF(SUMIFS('SCHOOL WORKSHEET'!$H:$H,'SCHOOL WORKSHEET'!$B:$B,TRUE,'SCHOOL WORKSHEET'!$C:$C,$A170)=0,0,1-$E170)</f>
        <v>0</v>
      </c>
      <c r="H170" s="206">
        <f>IF($C170=0,0,SUMIFS('SCHOOL WORKSHEET'!$S:$S,'SCHOOL WORKSHEET'!$B:$B,TRUE,'SCHOOL WORKSHEET'!$C:$C,$A170)/SUMIFS('SCHOOL WORKSHEET'!$N:$N,'SCHOOL WORKSHEET'!$B:$B,TRUE,'SCHOOL WORKSHEET'!$C:$C,$A170))</f>
        <v>0</v>
      </c>
      <c r="I170" s="207">
        <f>IF($C170=0,0,SUMIFS('SCHOOL WORKSHEET'!$X:$X,'SCHOOL WORKSHEET'!$B:$B,TRUE,'SCHOOL WORKSHEET'!$C:$C,$A170)/SUMIFS('SCHOOL WORKSHEET'!$N:$N,'SCHOOL WORKSHEET'!$B:$B,TRUE,'SCHOOL WORKSHEET'!$C:$C,$A170))</f>
        <v>0</v>
      </c>
      <c r="J170" s="207">
        <f>IF($C170=0,0,SUMIFS('SCHOOL WORKSHEET'!$AC:$AC,'SCHOOL WORKSHEET'!$B:$B,TRUE,'SCHOOL WORKSHEET'!$C:$C,$A170)/SUMIFS('SCHOOL WORKSHEET'!$N:$N,'SCHOOL WORKSHEET'!$B:$B,TRUE,'SCHOOL WORKSHEET'!$C:$C,$A170))</f>
        <v>0</v>
      </c>
      <c r="K170" s="207">
        <f>IF($C170=0,0,SUMIFS('SCHOOL WORKSHEET'!$AH:$AH,'SCHOOL WORKSHEET'!$B:$B,TRUE,'SCHOOL WORKSHEET'!$C:$C,$A170)/SUMIFS('SCHOOL WORKSHEET'!$N:$N,'SCHOOL WORKSHEET'!$B:$B,TRUE,'SCHOOL WORKSHEET'!$C:$C,$A170))</f>
        <v>0</v>
      </c>
      <c r="L170" s="208">
        <f>IF($C170=0,0,SUMIFS('SCHOOL WORKSHEET'!$AJ:$AJ,'SCHOOL WORKSHEET'!$B:$B,TRUE,'SCHOOL WORKSHEET'!$C:$C,$A170)/SUMIFS('SCHOOL WORKSHEET'!$N:$N,'SCHOOL WORKSHEET'!$B:$B,TRUE,'SCHOOL WORKSHEET'!$C:$C,$A170))</f>
        <v>0</v>
      </c>
      <c r="M170" s="209">
        <f>SUMIFS('SCHOOL WORKSHEET'!$BO:$BO,'SCHOOL WORKSHEET'!$B:$B,TRUE,'SCHOOL WORKSHEET'!$C:$C,$A170)+SUMIFS('SCHOOL WORKSHEET'!$BS:$BS,'SCHOOL WORKSHEET'!$B:$B,TRUE,'SCHOOL WORKSHEET'!$C:$C,$A170)</f>
        <v>0</v>
      </c>
      <c r="N170" s="210">
        <f>SUMIFS('SCHOOL WORKSHEET'!$BP:$BP,'SCHOOL WORKSHEET'!$B:$B,TRUE,'SCHOOL WORKSHEET'!$C:$C,$A170)</f>
        <v>0</v>
      </c>
      <c r="O170" s="210">
        <f>SUMIFS('SCHOOL WORKSHEET'!$BQ:$BQ,'SCHOOL WORKSHEET'!$B:$B,TRUE,'SCHOOL WORKSHEET'!$C:$C,$A170)+SUMIFS('SCHOOL WORKSHEET'!$BT:$BT,'SCHOOL WORKSHEET'!$B:$B,TRUE,'SCHOOL WORKSHEET'!$C:$C,$A170)</f>
        <v>0</v>
      </c>
      <c r="P170" s="210">
        <f>SUMIFS('SCHOOL WORKSHEET'!$BR:$BR,'SCHOOL WORKSHEET'!$B:$B,TRUE,'SCHOOL WORKSHEET'!$C:$C,$A170)</f>
        <v>0</v>
      </c>
      <c r="Q170" s="210">
        <f>SUMIFS('SCHOOL WORKSHEET'!$BU:$BU,'SCHOOL WORKSHEET'!$B:$B,TRUE,'SCHOOL WORKSHEET'!$C:$C,$A170)+SUMIFS('SCHOOL WORKSHEET'!$BS:$BS,'SCHOOL WORKSHEET'!$B:$B,TRUE,'SCHOOL WORKSHEET'!$C:$C,$A170)</f>
        <v>0</v>
      </c>
      <c r="R170" s="167">
        <f t="shared" si="10"/>
        <v>0</v>
      </c>
      <c r="S170" s="211">
        <f>SUMIFS('SCHOOL WORKSHEET'!$BV:$BV,'SCHOOL WORKSHEET'!$B:$B,TRUE,'SCHOOL WORKSHEET'!$C:$C,$A170)</f>
        <v>0</v>
      </c>
      <c r="T170" s="212">
        <f>SUMIFS('SCHOOL WORKSHEET'!$BW:$BW,'SCHOOL WORKSHEET'!$B:$B,TRUE,'SCHOOL WORKSHEET'!$C:$C,$A170)</f>
        <v>0</v>
      </c>
      <c r="U170" s="213">
        <f t="shared" si="11"/>
        <v>0</v>
      </c>
      <c r="V170" s="214">
        <f t="shared" si="12"/>
        <v>0</v>
      </c>
    </row>
    <row r="171" spans="1:22" ht="22.5" customHeight="1" x14ac:dyDescent="0.2">
      <c r="A171" s="200">
        <v>168</v>
      </c>
      <c r="B171" s="201" t="s">
        <v>474</v>
      </c>
      <c r="C171" s="202">
        <f>COUNTIFS('SCHOOL WORKSHEET'!B:B,TRUE,'SCHOOL WORKSHEET'!C:C,A171)</f>
        <v>0</v>
      </c>
      <c r="D171" s="203">
        <f>SUMIFS('SCHOOL WORKSHEET'!$I:$I,'SCHOOL WORKSHEET'!$B:$B,TRUE,'SCHOOL WORKSHEET'!$C:$C,$A171)</f>
        <v>0</v>
      </c>
      <c r="E171" s="98">
        <f>IF(SUMIFS('SCHOOL WORKSHEET'!$F:$F,'SCHOOL WORKSHEET'!$B:$B,TRUE,'SCHOOL WORKSHEET'!$C:$C,$A171)=0,0,
IF(ROUND(SUMIFS('SCHOOL WORKSHEET'!$F:$F,'SCHOOL WORKSHEET'!$B:$B,TRUE,'SCHOOL WORKSHEET'!$C:$C,$A171)/SUMIFS('SCHOOL WORKSHEET'!$I:$I,'SCHOOL WORKSHEET'!$B:$B,TRUE,'SCHOOL WORKSHEET'!$C:$C,$A171),4)&gt;=0.4,
MIN(1,ROUND(SUMIFS('SCHOOL WORKSHEET'!$F:$F,'SCHOOL WORKSHEET'!$B:$B,TRUE,'SCHOOL WORKSHEET'!$C:$C,$A171)/SUMIFS('SCHOOL WORKSHEET'!$I:$I,'SCHOOL WORKSHEET'!$B:$B,TRUE,'SCHOOL WORKSHEET'!$C:$C,$A171)*'FEDERAL RATES (HIDDEN)'!$C$2,4)),
ROUND(SUMIFS('SCHOOL WORKSHEET'!$F:$F,'SCHOOL WORKSHEET'!$B:$B,TRUE,'SCHOOL WORKSHEET'!$C:$C,$A171)/SUMIFS('SCHOOL WORKSHEET'!$I:$I,'SCHOOL WORKSHEET'!$B:$B,TRUE,'SCHOOL WORKSHEET'!$C:$C,$A171),4)))</f>
        <v>0</v>
      </c>
      <c r="F171" s="204"/>
      <c r="G171" s="205">
        <f>IF(SUMIFS('SCHOOL WORKSHEET'!$H:$H,'SCHOOL WORKSHEET'!$B:$B,TRUE,'SCHOOL WORKSHEET'!$C:$C,$A171)=0,0,1-$E171)</f>
        <v>0</v>
      </c>
      <c r="H171" s="206">
        <f>IF($C171=0,0,SUMIFS('SCHOOL WORKSHEET'!$S:$S,'SCHOOL WORKSHEET'!$B:$B,TRUE,'SCHOOL WORKSHEET'!$C:$C,$A171)/SUMIFS('SCHOOL WORKSHEET'!$N:$N,'SCHOOL WORKSHEET'!$B:$B,TRUE,'SCHOOL WORKSHEET'!$C:$C,$A171))</f>
        <v>0</v>
      </c>
      <c r="I171" s="207">
        <f>IF($C171=0,0,SUMIFS('SCHOOL WORKSHEET'!$X:$X,'SCHOOL WORKSHEET'!$B:$B,TRUE,'SCHOOL WORKSHEET'!$C:$C,$A171)/SUMIFS('SCHOOL WORKSHEET'!$N:$N,'SCHOOL WORKSHEET'!$B:$B,TRUE,'SCHOOL WORKSHEET'!$C:$C,$A171))</f>
        <v>0</v>
      </c>
      <c r="J171" s="207">
        <f>IF($C171=0,0,SUMIFS('SCHOOL WORKSHEET'!$AC:$AC,'SCHOOL WORKSHEET'!$B:$B,TRUE,'SCHOOL WORKSHEET'!$C:$C,$A171)/SUMIFS('SCHOOL WORKSHEET'!$N:$N,'SCHOOL WORKSHEET'!$B:$B,TRUE,'SCHOOL WORKSHEET'!$C:$C,$A171))</f>
        <v>0</v>
      </c>
      <c r="K171" s="207">
        <f>IF($C171=0,0,SUMIFS('SCHOOL WORKSHEET'!$AH:$AH,'SCHOOL WORKSHEET'!$B:$B,TRUE,'SCHOOL WORKSHEET'!$C:$C,$A171)/SUMIFS('SCHOOL WORKSHEET'!$N:$N,'SCHOOL WORKSHEET'!$B:$B,TRUE,'SCHOOL WORKSHEET'!$C:$C,$A171))</f>
        <v>0</v>
      </c>
      <c r="L171" s="208">
        <f>IF($C171=0,0,SUMIFS('SCHOOL WORKSHEET'!$AJ:$AJ,'SCHOOL WORKSHEET'!$B:$B,TRUE,'SCHOOL WORKSHEET'!$C:$C,$A171)/SUMIFS('SCHOOL WORKSHEET'!$N:$N,'SCHOOL WORKSHEET'!$B:$B,TRUE,'SCHOOL WORKSHEET'!$C:$C,$A171))</f>
        <v>0</v>
      </c>
      <c r="M171" s="209">
        <f>SUMIFS('SCHOOL WORKSHEET'!$BO:$BO,'SCHOOL WORKSHEET'!$B:$B,TRUE,'SCHOOL WORKSHEET'!$C:$C,$A171)+SUMIFS('SCHOOL WORKSHEET'!$BS:$BS,'SCHOOL WORKSHEET'!$B:$B,TRUE,'SCHOOL WORKSHEET'!$C:$C,$A171)</f>
        <v>0</v>
      </c>
      <c r="N171" s="210">
        <f>SUMIFS('SCHOOL WORKSHEET'!$BP:$BP,'SCHOOL WORKSHEET'!$B:$B,TRUE,'SCHOOL WORKSHEET'!$C:$C,$A171)</f>
        <v>0</v>
      </c>
      <c r="O171" s="210">
        <f>SUMIFS('SCHOOL WORKSHEET'!$BQ:$BQ,'SCHOOL WORKSHEET'!$B:$B,TRUE,'SCHOOL WORKSHEET'!$C:$C,$A171)+SUMIFS('SCHOOL WORKSHEET'!$BT:$BT,'SCHOOL WORKSHEET'!$B:$B,TRUE,'SCHOOL WORKSHEET'!$C:$C,$A171)</f>
        <v>0</v>
      </c>
      <c r="P171" s="210">
        <f>SUMIFS('SCHOOL WORKSHEET'!$BR:$BR,'SCHOOL WORKSHEET'!$B:$B,TRUE,'SCHOOL WORKSHEET'!$C:$C,$A171)</f>
        <v>0</v>
      </c>
      <c r="Q171" s="210">
        <f>SUMIFS('SCHOOL WORKSHEET'!$BU:$BU,'SCHOOL WORKSHEET'!$B:$B,TRUE,'SCHOOL WORKSHEET'!$C:$C,$A171)+SUMIFS('SCHOOL WORKSHEET'!$BS:$BS,'SCHOOL WORKSHEET'!$B:$B,TRUE,'SCHOOL WORKSHEET'!$C:$C,$A171)</f>
        <v>0</v>
      </c>
      <c r="R171" s="167">
        <f t="shared" si="10"/>
        <v>0</v>
      </c>
      <c r="S171" s="211">
        <f>SUMIFS('SCHOOL WORKSHEET'!$BV:$BV,'SCHOOL WORKSHEET'!$B:$B,TRUE,'SCHOOL WORKSHEET'!$C:$C,$A171)</f>
        <v>0</v>
      </c>
      <c r="T171" s="212">
        <f>SUMIFS('SCHOOL WORKSHEET'!$BW:$BW,'SCHOOL WORKSHEET'!$B:$B,TRUE,'SCHOOL WORKSHEET'!$C:$C,$A171)</f>
        <v>0</v>
      </c>
      <c r="U171" s="213">
        <f t="shared" si="11"/>
        <v>0</v>
      </c>
      <c r="V171" s="214">
        <f t="shared" si="12"/>
        <v>0</v>
      </c>
    </row>
    <row r="172" spans="1:22" ht="22.5" customHeight="1" x14ac:dyDescent="0.2">
      <c r="A172" s="200">
        <v>169</v>
      </c>
      <c r="B172" s="201" t="s">
        <v>475</v>
      </c>
      <c r="C172" s="202">
        <f>COUNTIFS('SCHOOL WORKSHEET'!B:B,TRUE,'SCHOOL WORKSHEET'!C:C,A172)</f>
        <v>0</v>
      </c>
      <c r="D172" s="203">
        <f>SUMIFS('SCHOOL WORKSHEET'!$I:$I,'SCHOOL WORKSHEET'!$B:$B,TRUE,'SCHOOL WORKSHEET'!$C:$C,$A172)</f>
        <v>0</v>
      </c>
      <c r="E172" s="98">
        <f>IF(SUMIFS('SCHOOL WORKSHEET'!$F:$F,'SCHOOL WORKSHEET'!$B:$B,TRUE,'SCHOOL WORKSHEET'!$C:$C,$A172)=0,0,
IF(ROUND(SUMIFS('SCHOOL WORKSHEET'!$F:$F,'SCHOOL WORKSHEET'!$B:$B,TRUE,'SCHOOL WORKSHEET'!$C:$C,$A172)/SUMIFS('SCHOOL WORKSHEET'!$I:$I,'SCHOOL WORKSHEET'!$B:$B,TRUE,'SCHOOL WORKSHEET'!$C:$C,$A172),4)&gt;=0.4,
MIN(1,ROUND(SUMIFS('SCHOOL WORKSHEET'!$F:$F,'SCHOOL WORKSHEET'!$B:$B,TRUE,'SCHOOL WORKSHEET'!$C:$C,$A172)/SUMIFS('SCHOOL WORKSHEET'!$I:$I,'SCHOOL WORKSHEET'!$B:$B,TRUE,'SCHOOL WORKSHEET'!$C:$C,$A172)*'FEDERAL RATES (HIDDEN)'!$C$2,4)),
ROUND(SUMIFS('SCHOOL WORKSHEET'!$F:$F,'SCHOOL WORKSHEET'!$B:$B,TRUE,'SCHOOL WORKSHEET'!$C:$C,$A172)/SUMIFS('SCHOOL WORKSHEET'!$I:$I,'SCHOOL WORKSHEET'!$B:$B,TRUE,'SCHOOL WORKSHEET'!$C:$C,$A172),4)))</f>
        <v>0</v>
      </c>
      <c r="F172" s="204"/>
      <c r="G172" s="205">
        <f>IF(SUMIFS('SCHOOL WORKSHEET'!$H:$H,'SCHOOL WORKSHEET'!$B:$B,TRUE,'SCHOOL WORKSHEET'!$C:$C,$A172)=0,0,1-$E172)</f>
        <v>0</v>
      </c>
      <c r="H172" s="206">
        <f>IF($C172=0,0,SUMIFS('SCHOOL WORKSHEET'!$S:$S,'SCHOOL WORKSHEET'!$B:$B,TRUE,'SCHOOL WORKSHEET'!$C:$C,$A172)/SUMIFS('SCHOOL WORKSHEET'!$N:$N,'SCHOOL WORKSHEET'!$B:$B,TRUE,'SCHOOL WORKSHEET'!$C:$C,$A172))</f>
        <v>0</v>
      </c>
      <c r="I172" s="207">
        <f>IF($C172=0,0,SUMIFS('SCHOOL WORKSHEET'!$X:$X,'SCHOOL WORKSHEET'!$B:$B,TRUE,'SCHOOL WORKSHEET'!$C:$C,$A172)/SUMIFS('SCHOOL WORKSHEET'!$N:$N,'SCHOOL WORKSHEET'!$B:$B,TRUE,'SCHOOL WORKSHEET'!$C:$C,$A172))</f>
        <v>0</v>
      </c>
      <c r="J172" s="207">
        <f>IF($C172=0,0,SUMIFS('SCHOOL WORKSHEET'!$AC:$AC,'SCHOOL WORKSHEET'!$B:$B,TRUE,'SCHOOL WORKSHEET'!$C:$C,$A172)/SUMIFS('SCHOOL WORKSHEET'!$N:$N,'SCHOOL WORKSHEET'!$B:$B,TRUE,'SCHOOL WORKSHEET'!$C:$C,$A172))</f>
        <v>0</v>
      </c>
      <c r="K172" s="207">
        <f>IF($C172=0,0,SUMIFS('SCHOOL WORKSHEET'!$AH:$AH,'SCHOOL WORKSHEET'!$B:$B,TRUE,'SCHOOL WORKSHEET'!$C:$C,$A172)/SUMIFS('SCHOOL WORKSHEET'!$N:$N,'SCHOOL WORKSHEET'!$B:$B,TRUE,'SCHOOL WORKSHEET'!$C:$C,$A172))</f>
        <v>0</v>
      </c>
      <c r="L172" s="208">
        <f>IF($C172=0,0,SUMIFS('SCHOOL WORKSHEET'!$AJ:$AJ,'SCHOOL WORKSHEET'!$B:$B,TRUE,'SCHOOL WORKSHEET'!$C:$C,$A172)/SUMIFS('SCHOOL WORKSHEET'!$N:$N,'SCHOOL WORKSHEET'!$B:$B,TRUE,'SCHOOL WORKSHEET'!$C:$C,$A172))</f>
        <v>0</v>
      </c>
      <c r="M172" s="209">
        <f>SUMIFS('SCHOOL WORKSHEET'!$BO:$BO,'SCHOOL WORKSHEET'!$B:$B,TRUE,'SCHOOL WORKSHEET'!$C:$C,$A172)+SUMIFS('SCHOOL WORKSHEET'!$BS:$BS,'SCHOOL WORKSHEET'!$B:$B,TRUE,'SCHOOL WORKSHEET'!$C:$C,$A172)</f>
        <v>0</v>
      </c>
      <c r="N172" s="210">
        <f>SUMIFS('SCHOOL WORKSHEET'!$BP:$BP,'SCHOOL WORKSHEET'!$B:$B,TRUE,'SCHOOL WORKSHEET'!$C:$C,$A172)</f>
        <v>0</v>
      </c>
      <c r="O172" s="210">
        <f>SUMIFS('SCHOOL WORKSHEET'!$BQ:$BQ,'SCHOOL WORKSHEET'!$B:$B,TRUE,'SCHOOL WORKSHEET'!$C:$C,$A172)+SUMIFS('SCHOOL WORKSHEET'!$BT:$BT,'SCHOOL WORKSHEET'!$B:$B,TRUE,'SCHOOL WORKSHEET'!$C:$C,$A172)</f>
        <v>0</v>
      </c>
      <c r="P172" s="210">
        <f>SUMIFS('SCHOOL WORKSHEET'!$BR:$BR,'SCHOOL WORKSHEET'!$B:$B,TRUE,'SCHOOL WORKSHEET'!$C:$C,$A172)</f>
        <v>0</v>
      </c>
      <c r="Q172" s="210">
        <f>SUMIFS('SCHOOL WORKSHEET'!$BU:$BU,'SCHOOL WORKSHEET'!$B:$B,TRUE,'SCHOOL WORKSHEET'!$C:$C,$A172)+SUMIFS('SCHOOL WORKSHEET'!$BS:$BS,'SCHOOL WORKSHEET'!$B:$B,TRUE,'SCHOOL WORKSHEET'!$C:$C,$A172)</f>
        <v>0</v>
      </c>
      <c r="R172" s="167">
        <f t="shared" si="10"/>
        <v>0</v>
      </c>
      <c r="S172" s="211">
        <f>SUMIFS('SCHOOL WORKSHEET'!$BV:$BV,'SCHOOL WORKSHEET'!$B:$B,TRUE,'SCHOOL WORKSHEET'!$C:$C,$A172)</f>
        <v>0</v>
      </c>
      <c r="T172" s="212">
        <f>SUMIFS('SCHOOL WORKSHEET'!$BW:$BW,'SCHOOL WORKSHEET'!$B:$B,TRUE,'SCHOOL WORKSHEET'!$C:$C,$A172)</f>
        <v>0</v>
      </c>
      <c r="U172" s="213">
        <f t="shared" si="11"/>
        <v>0</v>
      </c>
      <c r="V172" s="214">
        <f t="shared" si="12"/>
        <v>0</v>
      </c>
    </row>
    <row r="173" spans="1:22" ht="22.5" customHeight="1" x14ac:dyDescent="0.2">
      <c r="A173" s="200">
        <v>170</v>
      </c>
      <c r="B173" s="201" t="s">
        <v>476</v>
      </c>
      <c r="C173" s="202">
        <f>COUNTIFS('SCHOOL WORKSHEET'!B:B,TRUE,'SCHOOL WORKSHEET'!C:C,A173)</f>
        <v>0</v>
      </c>
      <c r="D173" s="203">
        <f>SUMIFS('SCHOOL WORKSHEET'!$I:$I,'SCHOOL WORKSHEET'!$B:$B,TRUE,'SCHOOL WORKSHEET'!$C:$C,$A173)</f>
        <v>0</v>
      </c>
      <c r="E173" s="98">
        <f>IF(SUMIFS('SCHOOL WORKSHEET'!$F:$F,'SCHOOL WORKSHEET'!$B:$B,TRUE,'SCHOOL WORKSHEET'!$C:$C,$A173)=0,0,
IF(ROUND(SUMIFS('SCHOOL WORKSHEET'!$F:$F,'SCHOOL WORKSHEET'!$B:$B,TRUE,'SCHOOL WORKSHEET'!$C:$C,$A173)/SUMIFS('SCHOOL WORKSHEET'!$I:$I,'SCHOOL WORKSHEET'!$B:$B,TRUE,'SCHOOL WORKSHEET'!$C:$C,$A173),4)&gt;=0.4,
MIN(1,ROUND(SUMIFS('SCHOOL WORKSHEET'!$F:$F,'SCHOOL WORKSHEET'!$B:$B,TRUE,'SCHOOL WORKSHEET'!$C:$C,$A173)/SUMIFS('SCHOOL WORKSHEET'!$I:$I,'SCHOOL WORKSHEET'!$B:$B,TRUE,'SCHOOL WORKSHEET'!$C:$C,$A173)*'FEDERAL RATES (HIDDEN)'!$C$2,4)),
ROUND(SUMIFS('SCHOOL WORKSHEET'!$F:$F,'SCHOOL WORKSHEET'!$B:$B,TRUE,'SCHOOL WORKSHEET'!$C:$C,$A173)/SUMIFS('SCHOOL WORKSHEET'!$I:$I,'SCHOOL WORKSHEET'!$B:$B,TRUE,'SCHOOL WORKSHEET'!$C:$C,$A173),4)))</f>
        <v>0</v>
      </c>
      <c r="F173" s="204"/>
      <c r="G173" s="205">
        <f>IF(SUMIFS('SCHOOL WORKSHEET'!$H:$H,'SCHOOL WORKSHEET'!$B:$B,TRUE,'SCHOOL WORKSHEET'!$C:$C,$A173)=0,0,1-$E173)</f>
        <v>0</v>
      </c>
      <c r="H173" s="206">
        <f>IF($C173=0,0,SUMIFS('SCHOOL WORKSHEET'!$S:$S,'SCHOOL WORKSHEET'!$B:$B,TRUE,'SCHOOL WORKSHEET'!$C:$C,$A173)/SUMIFS('SCHOOL WORKSHEET'!$N:$N,'SCHOOL WORKSHEET'!$B:$B,TRUE,'SCHOOL WORKSHEET'!$C:$C,$A173))</f>
        <v>0</v>
      </c>
      <c r="I173" s="207">
        <f>IF($C173=0,0,SUMIFS('SCHOOL WORKSHEET'!$X:$X,'SCHOOL WORKSHEET'!$B:$B,TRUE,'SCHOOL WORKSHEET'!$C:$C,$A173)/SUMIFS('SCHOOL WORKSHEET'!$N:$N,'SCHOOL WORKSHEET'!$B:$B,TRUE,'SCHOOL WORKSHEET'!$C:$C,$A173))</f>
        <v>0</v>
      </c>
      <c r="J173" s="207">
        <f>IF($C173=0,0,SUMIFS('SCHOOL WORKSHEET'!$AC:$AC,'SCHOOL WORKSHEET'!$B:$B,TRUE,'SCHOOL WORKSHEET'!$C:$C,$A173)/SUMIFS('SCHOOL WORKSHEET'!$N:$N,'SCHOOL WORKSHEET'!$B:$B,TRUE,'SCHOOL WORKSHEET'!$C:$C,$A173))</f>
        <v>0</v>
      </c>
      <c r="K173" s="207">
        <f>IF($C173=0,0,SUMIFS('SCHOOL WORKSHEET'!$AH:$AH,'SCHOOL WORKSHEET'!$B:$B,TRUE,'SCHOOL WORKSHEET'!$C:$C,$A173)/SUMIFS('SCHOOL WORKSHEET'!$N:$N,'SCHOOL WORKSHEET'!$B:$B,TRUE,'SCHOOL WORKSHEET'!$C:$C,$A173))</f>
        <v>0</v>
      </c>
      <c r="L173" s="208">
        <f>IF($C173=0,0,SUMIFS('SCHOOL WORKSHEET'!$AJ:$AJ,'SCHOOL WORKSHEET'!$B:$B,TRUE,'SCHOOL WORKSHEET'!$C:$C,$A173)/SUMIFS('SCHOOL WORKSHEET'!$N:$N,'SCHOOL WORKSHEET'!$B:$B,TRUE,'SCHOOL WORKSHEET'!$C:$C,$A173))</f>
        <v>0</v>
      </c>
      <c r="M173" s="209">
        <f>SUMIFS('SCHOOL WORKSHEET'!$BO:$BO,'SCHOOL WORKSHEET'!$B:$B,TRUE,'SCHOOL WORKSHEET'!$C:$C,$A173)+SUMIFS('SCHOOL WORKSHEET'!$BS:$BS,'SCHOOL WORKSHEET'!$B:$B,TRUE,'SCHOOL WORKSHEET'!$C:$C,$A173)</f>
        <v>0</v>
      </c>
      <c r="N173" s="210">
        <f>SUMIFS('SCHOOL WORKSHEET'!$BP:$BP,'SCHOOL WORKSHEET'!$B:$B,TRUE,'SCHOOL WORKSHEET'!$C:$C,$A173)</f>
        <v>0</v>
      </c>
      <c r="O173" s="210">
        <f>SUMIFS('SCHOOL WORKSHEET'!$BQ:$BQ,'SCHOOL WORKSHEET'!$B:$B,TRUE,'SCHOOL WORKSHEET'!$C:$C,$A173)+SUMIFS('SCHOOL WORKSHEET'!$BT:$BT,'SCHOOL WORKSHEET'!$B:$B,TRUE,'SCHOOL WORKSHEET'!$C:$C,$A173)</f>
        <v>0</v>
      </c>
      <c r="P173" s="210">
        <f>SUMIFS('SCHOOL WORKSHEET'!$BR:$BR,'SCHOOL WORKSHEET'!$B:$B,TRUE,'SCHOOL WORKSHEET'!$C:$C,$A173)</f>
        <v>0</v>
      </c>
      <c r="Q173" s="210">
        <f>SUMIFS('SCHOOL WORKSHEET'!$BU:$BU,'SCHOOL WORKSHEET'!$B:$B,TRUE,'SCHOOL WORKSHEET'!$C:$C,$A173)+SUMIFS('SCHOOL WORKSHEET'!$BS:$BS,'SCHOOL WORKSHEET'!$B:$B,TRUE,'SCHOOL WORKSHEET'!$C:$C,$A173)</f>
        <v>0</v>
      </c>
      <c r="R173" s="167">
        <f t="shared" si="10"/>
        <v>0</v>
      </c>
      <c r="S173" s="211">
        <f>SUMIFS('SCHOOL WORKSHEET'!$BV:$BV,'SCHOOL WORKSHEET'!$B:$B,TRUE,'SCHOOL WORKSHEET'!$C:$C,$A173)</f>
        <v>0</v>
      </c>
      <c r="T173" s="212">
        <f>SUMIFS('SCHOOL WORKSHEET'!$BW:$BW,'SCHOOL WORKSHEET'!$B:$B,TRUE,'SCHOOL WORKSHEET'!$C:$C,$A173)</f>
        <v>0</v>
      </c>
      <c r="U173" s="213">
        <f t="shared" si="11"/>
        <v>0</v>
      </c>
      <c r="V173" s="214">
        <f t="shared" si="12"/>
        <v>0</v>
      </c>
    </row>
    <row r="174" spans="1:22" ht="22.5" customHeight="1" x14ac:dyDescent="0.2">
      <c r="A174" s="200">
        <v>171</v>
      </c>
      <c r="B174" s="201" t="s">
        <v>477</v>
      </c>
      <c r="C174" s="202">
        <f>COUNTIFS('SCHOOL WORKSHEET'!B:B,TRUE,'SCHOOL WORKSHEET'!C:C,A174)</f>
        <v>0</v>
      </c>
      <c r="D174" s="203">
        <f>SUMIFS('SCHOOL WORKSHEET'!$I:$I,'SCHOOL WORKSHEET'!$B:$B,TRUE,'SCHOOL WORKSHEET'!$C:$C,$A174)</f>
        <v>0</v>
      </c>
      <c r="E174" s="98">
        <f>IF(SUMIFS('SCHOOL WORKSHEET'!$F:$F,'SCHOOL WORKSHEET'!$B:$B,TRUE,'SCHOOL WORKSHEET'!$C:$C,$A174)=0,0,
IF(ROUND(SUMIFS('SCHOOL WORKSHEET'!$F:$F,'SCHOOL WORKSHEET'!$B:$B,TRUE,'SCHOOL WORKSHEET'!$C:$C,$A174)/SUMIFS('SCHOOL WORKSHEET'!$I:$I,'SCHOOL WORKSHEET'!$B:$B,TRUE,'SCHOOL WORKSHEET'!$C:$C,$A174),4)&gt;=0.4,
MIN(1,ROUND(SUMIFS('SCHOOL WORKSHEET'!$F:$F,'SCHOOL WORKSHEET'!$B:$B,TRUE,'SCHOOL WORKSHEET'!$C:$C,$A174)/SUMIFS('SCHOOL WORKSHEET'!$I:$I,'SCHOOL WORKSHEET'!$B:$B,TRUE,'SCHOOL WORKSHEET'!$C:$C,$A174)*'FEDERAL RATES (HIDDEN)'!$C$2,4)),
ROUND(SUMIFS('SCHOOL WORKSHEET'!$F:$F,'SCHOOL WORKSHEET'!$B:$B,TRUE,'SCHOOL WORKSHEET'!$C:$C,$A174)/SUMIFS('SCHOOL WORKSHEET'!$I:$I,'SCHOOL WORKSHEET'!$B:$B,TRUE,'SCHOOL WORKSHEET'!$C:$C,$A174),4)))</f>
        <v>0</v>
      </c>
      <c r="F174" s="204"/>
      <c r="G174" s="205">
        <f>IF(SUMIFS('SCHOOL WORKSHEET'!$H:$H,'SCHOOL WORKSHEET'!$B:$B,TRUE,'SCHOOL WORKSHEET'!$C:$C,$A174)=0,0,1-$E174)</f>
        <v>0</v>
      </c>
      <c r="H174" s="206">
        <f>IF($C174=0,0,SUMIFS('SCHOOL WORKSHEET'!$S:$S,'SCHOOL WORKSHEET'!$B:$B,TRUE,'SCHOOL WORKSHEET'!$C:$C,$A174)/SUMIFS('SCHOOL WORKSHEET'!$N:$N,'SCHOOL WORKSHEET'!$B:$B,TRUE,'SCHOOL WORKSHEET'!$C:$C,$A174))</f>
        <v>0</v>
      </c>
      <c r="I174" s="207">
        <f>IF($C174=0,0,SUMIFS('SCHOOL WORKSHEET'!$X:$X,'SCHOOL WORKSHEET'!$B:$B,TRUE,'SCHOOL WORKSHEET'!$C:$C,$A174)/SUMIFS('SCHOOL WORKSHEET'!$N:$N,'SCHOOL WORKSHEET'!$B:$B,TRUE,'SCHOOL WORKSHEET'!$C:$C,$A174))</f>
        <v>0</v>
      </c>
      <c r="J174" s="207">
        <f>IF($C174=0,0,SUMIFS('SCHOOL WORKSHEET'!$AC:$AC,'SCHOOL WORKSHEET'!$B:$B,TRUE,'SCHOOL WORKSHEET'!$C:$C,$A174)/SUMIFS('SCHOOL WORKSHEET'!$N:$N,'SCHOOL WORKSHEET'!$B:$B,TRUE,'SCHOOL WORKSHEET'!$C:$C,$A174))</f>
        <v>0</v>
      </c>
      <c r="K174" s="207">
        <f>IF($C174=0,0,SUMIFS('SCHOOL WORKSHEET'!$AH:$AH,'SCHOOL WORKSHEET'!$B:$B,TRUE,'SCHOOL WORKSHEET'!$C:$C,$A174)/SUMIFS('SCHOOL WORKSHEET'!$N:$N,'SCHOOL WORKSHEET'!$B:$B,TRUE,'SCHOOL WORKSHEET'!$C:$C,$A174))</f>
        <v>0</v>
      </c>
      <c r="L174" s="208">
        <f>IF($C174=0,0,SUMIFS('SCHOOL WORKSHEET'!$AJ:$AJ,'SCHOOL WORKSHEET'!$B:$B,TRUE,'SCHOOL WORKSHEET'!$C:$C,$A174)/SUMIFS('SCHOOL WORKSHEET'!$N:$N,'SCHOOL WORKSHEET'!$B:$B,TRUE,'SCHOOL WORKSHEET'!$C:$C,$A174))</f>
        <v>0</v>
      </c>
      <c r="M174" s="209">
        <f>SUMIFS('SCHOOL WORKSHEET'!$BO:$BO,'SCHOOL WORKSHEET'!$B:$B,TRUE,'SCHOOL WORKSHEET'!$C:$C,$A174)+SUMIFS('SCHOOL WORKSHEET'!$BS:$BS,'SCHOOL WORKSHEET'!$B:$B,TRUE,'SCHOOL WORKSHEET'!$C:$C,$A174)</f>
        <v>0</v>
      </c>
      <c r="N174" s="210">
        <f>SUMIFS('SCHOOL WORKSHEET'!$BP:$BP,'SCHOOL WORKSHEET'!$B:$B,TRUE,'SCHOOL WORKSHEET'!$C:$C,$A174)</f>
        <v>0</v>
      </c>
      <c r="O174" s="210">
        <f>SUMIFS('SCHOOL WORKSHEET'!$BQ:$BQ,'SCHOOL WORKSHEET'!$B:$B,TRUE,'SCHOOL WORKSHEET'!$C:$C,$A174)+SUMIFS('SCHOOL WORKSHEET'!$BT:$BT,'SCHOOL WORKSHEET'!$B:$B,TRUE,'SCHOOL WORKSHEET'!$C:$C,$A174)</f>
        <v>0</v>
      </c>
      <c r="P174" s="210">
        <f>SUMIFS('SCHOOL WORKSHEET'!$BR:$BR,'SCHOOL WORKSHEET'!$B:$B,TRUE,'SCHOOL WORKSHEET'!$C:$C,$A174)</f>
        <v>0</v>
      </c>
      <c r="Q174" s="210">
        <f>SUMIFS('SCHOOL WORKSHEET'!$BU:$BU,'SCHOOL WORKSHEET'!$B:$B,TRUE,'SCHOOL WORKSHEET'!$C:$C,$A174)+SUMIFS('SCHOOL WORKSHEET'!$BS:$BS,'SCHOOL WORKSHEET'!$B:$B,TRUE,'SCHOOL WORKSHEET'!$C:$C,$A174)</f>
        <v>0</v>
      </c>
      <c r="R174" s="167">
        <f t="shared" si="10"/>
        <v>0</v>
      </c>
      <c r="S174" s="211">
        <f>SUMIFS('SCHOOL WORKSHEET'!$BV:$BV,'SCHOOL WORKSHEET'!$B:$B,TRUE,'SCHOOL WORKSHEET'!$C:$C,$A174)</f>
        <v>0</v>
      </c>
      <c r="T174" s="212">
        <f>SUMIFS('SCHOOL WORKSHEET'!$BW:$BW,'SCHOOL WORKSHEET'!$B:$B,TRUE,'SCHOOL WORKSHEET'!$C:$C,$A174)</f>
        <v>0</v>
      </c>
      <c r="U174" s="213">
        <f t="shared" si="11"/>
        <v>0</v>
      </c>
      <c r="V174" s="214">
        <f t="shared" si="12"/>
        <v>0</v>
      </c>
    </row>
    <row r="175" spans="1:22" ht="22.5" customHeight="1" x14ac:dyDescent="0.2">
      <c r="A175" s="200">
        <v>172</v>
      </c>
      <c r="B175" s="201" t="s">
        <v>478</v>
      </c>
      <c r="C175" s="202">
        <f>COUNTIFS('SCHOOL WORKSHEET'!B:B,TRUE,'SCHOOL WORKSHEET'!C:C,A175)</f>
        <v>0</v>
      </c>
      <c r="D175" s="203">
        <f>SUMIFS('SCHOOL WORKSHEET'!$I:$I,'SCHOOL WORKSHEET'!$B:$B,TRUE,'SCHOOL WORKSHEET'!$C:$C,$A175)</f>
        <v>0</v>
      </c>
      <c r="E175" s="98">
        <f>IF(SUMIFS('SCHOOL WORKSHEET'!$F:$F,'SCHOOL WORKSHEET'!$B:$B,TRUE,'SCHOOL WORKSHEET'!$C:$C,$A175)=0,0,
IF(ROUND(SUMIFS('SCHOOL WORKSHEET'!$F:$F,'SCHOOL WORKSHEET'!$B:$B,TRUE,'SCHOOL WORKSHEET'!$C:$C,$A175)/SUMIFS('SCHOOL WORKSHEET'!$I:$I,'SCHOOL WORKSHEET'!$B:$B,TRUE,'SCHOOL WORKSHEET'!$C:$C,$A175),4)&gt;=0.4,
MIN(1,ROUND(SUMIFS('SCHOOL WORKSHEET'!$F:$F,'SCHOOL WORKSHEET'!$B:$B,TRUE,'SCHOOL WORKSHEET'!$C:$C,$A175)/SUMIFS('SCHOOL WORKSHEET'!$I:$I,'SCHOOL WORKSHEET'!$B:$B,TRUE,'SCHOOL WORKSHEET'!$C:$C,$A175)*'FEDERAL RATES (HIDDEN)'!$C$2,4)),
ROUND(SUMIFS('SCHOOL WORKSHEET'!$F:$F,'SCHOOL WORKSHEET'!$B:$B,TRUE,'SCHOOL WORKSHEET'!$C:$C,$A175)/SUMIFS('SCHOOL WORKSHEET'!$I:$I,'SCHOOL WORKSHEET'!$B:$B,TRUE,'SCHOOL WORKSHEET'!$C:$C,$A175),4)))</f>
        <v>0</v>
      </c>
      <c r="F175" s="204"/>
      <c r="G175" s="205">
        <f>IF(SUMIFS('SCHOOL WORKSHEET'!$H:$H,'SCHOOL WORKSHEET'!$B:$B,TRUE,'SCHOOL WORKSHEET'!$C:$C,$A175)=0,0,1-$E175)</f>
        <v>0</v>
      </c>
      <c r="H175" s="206">
        <f>IF($C175=0,0,SUMIFS('SCHOOL WORKSHEET'!$S:$S,'SCHOOL WORKSHEET'!$B:$B,TRUE,'SCHOOL WORKSHEET'!$C:$C,$A175)/SUMIFS('SCHOOL WORKSHEET'!$N:$N,'SCHOOL WORKSHEET'!$B:$B,TRUE,'SCHOOL WORKSHEET'!$C:$C,$A175))</f>
        <v>0</v>
      </c>
      <c r="I175" s="207">
        <f>IF($C175=0,0,SUMIFS('SCHOOL WORKSHEET'!$X:$X,'SCHOOL WORKSHEET'!$B:$B,TRUE,'SCHOOL WORKSHEET'!$C:$C,$A175)/SUMIFS('SCHOOL WORKSHEET'!$N:$N,'SCHOOL WORKSHEET'!$B:$B,TRUE,'SCHOOL WORKSHEET'!$C:$C,$A175))</f>
        <v>0</v>
      </c>
      <c r="J175" s="207">
        <f>IF($C175=0,0,SUMIFS('SCHOOL WORKSHEET'!$AC:$AC,'SCHOOL WORKSHEET'!$B:$B,TRUE,'SCHOOL WORKSHEET'!$C:$C,$A175)/SUMIFS('SCHOOL WORKSHEET'!$N:$N,'SCHOOL WORKSHEET'!$B:$B,TRUE,'SCHOOL WORKSHEET'!$C:$C,$A175))</f>
        <v>0</v>
      </c>
      <c r="K175" s="207">
        <f>IF($C175=0,0,SUMIFS('SCHOOL WORKSHEET'!$AH:$AH,'SCHOOL WORKSHEET'!$B:$B,TRUE,'SCHOOL WORKSHEET'!$C:$C,$A175)/SUMIFS('SCHOOL WORKSHEET'!$N:$N,'SCHOOL WORKSHEET'!$B:$B,TRUE,'SCHOOL WORKSHEET'!$C:$C,$A175))</f>
        <v>0</v>
      </c>
      <c r="L175" s="208">
        <f>IF($C175=0,0,SUMIFS('SCHOOL WORKSHEET'!$AJ:$AJ,'SCHOOL WORKSHEET'!$B:$B,TRUE,'SCHOOL WORKSHEET'!$C:$C,$A175)/SUMIFS('SCHOOL WORKSHEET'!$N:$N,'SCHOOL WORKSHEET'!$B:$B,TRUE,'SCHOOL WORKSHEET'!$C:$C,$A175))</f>
        <v>0</v>
      </c>
      <c r="M175" s="209">
        <f>SUMIFS('SCHOOL WORKSHEET'!$BO:$BO,'SCHOOL WORKSHEET'!$B:$B,TRUE,'SCHOOL WORKSHEET'!$C:$C,$A175)+SUMIFS('SCHOOL WORKSHEET'!$BS:$BS,'SCHOOL WORKSHEET'!$B:$B,TRUE,'SCHOOL WORKSHEET'!$C:$C,$A175)</f>
        <v>0</v>
      </c>
      <c r="N175" s="210">
        <f>SUMIFS('SCHOOL WORKSHEET'!$BP:$BP,'SCHOOL WORKSHEET'!$B:$B,TRUE,'SCHOOL WORKSHEET'!$C:$C,$A175)</f>
        <v>0</v>
      </c>
      <c r="O175" s="210">
        <f>SUMIFS('SCHOOL WORKSHEET'!$BQ:$BQ,'SCHOOL WORKSHEET'!$B:$B,TRUE,'SCHOOL WORKSHEET'!$C:$C,$A175)+SUMIFS('SCHOOL WORKSHEET'!$BT:$BT,'SCHOOL WORKSHEET'!$B:$B,TRUE,'SCHOOL WORKSHEET'!$C:$C,$A175)</f>
        <v>0</v>
      </c>
      <c r="P175" s="210">
        <f>SUMIFS('SCHOOL WORKSHEET'!$BR:$BR,'SCHOOL WORKSHEET'!$B:$B,TRUE,'SCHOOL WORKSHEET'!$C:$C,$A175)</f>
        <v>0</v>
      </c>
      <c r="Q175" s="210">
        <f>SUMIFS('SCHOOL WORKSHEET'!$BU:$BU,'SCHOOL WORKSHEET'!$B:$B,TRUE,'SCHOOL WORKSHEET'!$C:$C,$A175)+SUMIFS('SCHOOL WORKSHEET'!$BS:$BS,'SCHOOL WORKSHEET'!$B:$B,TRUE,'SCHOOL WORKSHEET'!$C:$C,$A175)</f>
        <v>0</v>
      </c>
      <c r="R175" s="167">
        <f t="shared" si="10"/>
        <v>0</v>
      </c>
      <c r="S175" s="211">
        <f>SUMIFS('SCHOOL WORKSHEET'!$BV:$BV,'SCHOOL WORKSHEET'!$B:$B,TRUE,'SCHOOL WORKSHEET'!$C:$C,$A175)</f>
        <v>0</v>
      </c>
      <c r="T175" s="212">
        <f>SUMIFS('SCHOOL WORKSHEET'!$BW:$BW,'SCHOOL WORKSHEET'!$B:$B,TRUE,'SCHOOL WORKSHEET'!$C:$C,$A175)</f>
        <v>0</v>
      </c>
      <c r="U175" s="213">
        <f t="shared" si="11"/>
        <v>0</v>
      </c>
      <c r="V175" s="214">
        <f t="shared" si="12"/>
        <v>0</v>
      </c>
    </row>
    <row r="176" spans="1:22" ht="22.5" customHeight="1" x14ac:dyDescent="0.2">
      <c r="A176" s="200">
        <v>173</v>
      </c>
      <c r="B176" s="201" t="s">
        <v>479</v>
      </c>
      <c r="C176" s="202">
        <f>COUNTIFS('SCHOOL WORKSHEET'!B:B,TRUE,'SCHOOL WORKSHEET'!C:C,A176)</f>
        <v>0</v>
      </c>
      <c r="D176" s="203">
        <f>SUMIFS('SCHOOL WORKSHEET'!$I:$I,'SCHOOL WORKSHEET'!$B:$B,TRUE,'SCHOOL WORKSHEET'!$C:$C,$A176)</f>
        <v>0</v>
      </c>
      <c r="E176" s="98">
        <f>IF(SUMIFS('SCHOOL WORKSHEET'!$F:$F,'SCHOOL WORKSHEET'!$B:$B,TRUE,'SCHOOL WORKSHEET'!$C:$C,$A176)=0,0,
IF(ROUND(SUMIFS('SCHOOL WORKSHEET'!$F:$F,'SCHOOL WORKSHEET'!$B:$B,TRUE,'SCHOOL WORKSHEET'!$C:$C,$A176)/SUMIFS('SCHOOL WORKSHEET'!$I:$I,'SCHOOL WORKSHEET'!$B:$B,TRUE,'SCHOOL WORKSHEET'!$C:$C,$A176),4)&gt;=0.4,
MIN(1,ROUND(SUMIFS('SCHOOL WORKSHEET'!$F:$F,'SCHOOL WORKSHEET'!$B:$B,TRUE,'SCHOOL WORKSHEET'!$C:$C,$A176)/SUMIFS('SCHOOL WORKSHEET'!$I:$I,'SCHOOL WORKSHEET'!$B:$B,TRUE,'SCHOOL WORKSHEET'!$C:$C,$A176)*'FEDERAL RATES (HIDDEN)'!$C$2,4)),
ROUND(SUMIFS('SCHOOL WORKSHEET'!$F:$F,'SCHOOL WORKSHEET'!$B:$B,TRUE,'SCHOOL WORKSHEET'!$C:$C,$A176)/SUMIFS('SCHOOL WORKSHEET'!$I:$I,'SCHOOL WORKSHEET'!$B:$B,TRUE,'SCHOOL WORKSHEET'!$C:$C,$A176),4)))</f>
        <v>0</v>
      </c>
      <c r="F176" s="204"/>
      <c r="G176" s="205">
        <f>IF(SUMIFS('SCHOOL WORKSHEET'!$H:$H,'SCHOOL WORKSHEET'!$B:$B,TRUE,'SCHOOL WORKSHEET'!$C:$C,$A176)=0,0,1-$E176)</f>
        <v>0</v>
      </c>
      <c r="H176" s="206">
        <f>IF($C176=0,0,SUMIFS('SCHOOL WORKSHEET'!$S:$S,'SCHOOL WORKSHEET'!$B:$B,TRUE,'SCHOOL WORKSHEET'!$C:$C,$A176)/SUMIFS('SCHOOL WORKSHEET'!$N:$N,'SCHOOL WORKSHEET'!$B:$B,TRUE,'SCHOOL WORKSHEET'!$C:$C,$A176))</f>
        <v>0</v>
      </c>
      <c r="I176" s="207">
        <f>IF($C176=0,0,SUMIFS('SCHOOL WORKSHEET'!$X:$X,'SCHOOL WORKSHEET'!$B:$B,TRUE,'SCHOOL WORKSHEET'!$C:$C,$A176)/SUMIFS('SCHOOL WORKSHEET'!$N:$N,'SCHOOL WORKSHEET'!$B:$B,TRUE,'SCHOOL WORKSHEET'!$C:$C,$A176))</f>
        <v>0</v>
      </c>
      <c r="J176" s="207">
        <f>IF($C176=0,0,SUMIFS('SCHOOL WORKSHEET'!$AC:$AC,'SCHOOL WORKSHEET'!$B:$B,TRUE,'SCHOOL WORKSHEET'!$C:$C,$A176)/SUMIFS('SCHOOL WORKSHEET'!$N:$N,'SCHOOL WORKSHEET'!$B:$B,TRUE,'SCHOOL WORKSHEET'!$C:$C,$A176))</f>
        <v>0</v>
      </c>
      <c r="K176" s="207">
        <f>IF($C176=0,0,SUMIFS('SCHOOL WORKSHEET'!$AH:$AH,'SCHOOL WORKSHEET'!$B:$B,TRUE,'SCHOOL WORKSHEET'!$C:$C,$A176)/SUMIFS('SCHOOL WORKSHEET'!$N:$N,'SCHOOL WORKSHEET'!$B:$B,TRUE,'SCHOOL WORKSHEET'!$C:$C,$A176))</f>
        <v>0</v>
      </c>
      <c r="L176" s="208">
        <f>IF($C176=0,0,SUMIFS('SCHOOL WORKSHEET'!$AJ:$AJ,'SCHOOL WORKSHEET'!$B:$B,TRUE,'SCHOOL WORKSHEET'!$C:$C,$A176)/SUMIFS('SCHOOL WORKSHEET'!$N:$N,'SCHOOL WORKSHEET'!$B:$B,TRUE,'SCHOOL WORKSHEET'!$C:$C,$A176))</f>
        <v>0</v>
      </c>
      <c r="M176" s="209">
        <f>SUMIFS('SCHOOL WORKSHEET'!$BO:$BO,'SCHOOL WORKSHEET'!$B:$B,TRUE,'SCHOOL WORKSHEET'!$C:$C,$A176)+SUMIFS('SCHOOL WORKSHEET'!$BS:$BS,'SCHOOL WORKSHEET'!$B:$B,TRUE,'SCHOOL WORKSHEET'!$C:$C,$A176)</f>
        <v>0</v>
      </c>
      <c r="N176" s="210">
        <f>SUMIFS('SCHOOL WORKSHEET'!$BP:$BP,'SCHOOL WORKSHEET'!$B:$B,TRUE,'SCHOOL WORKSHEET'!$C:$C,$A176)</f>
        <v>0</v>
      </c>
      <c r="O176" s="210">
        <f>SUMIFS('SCHOOL WORKSHEET'!$BQ:$BQ,'SCHOOL WORKSHEET'!$B:$B,TRUE,'SCHOOL WORKSHEET'!$C:$C,$A176)+SUMIFS('SCHOOL WORKSHEET'!$BT:$BT,'SCHOOL WORKSHEET'!$B:$B,TRUE,'SCHOOL WORKSHEET'!$C:$C,$A176)</f>
        <v>0</v>
      </c>
      <c r="P176" s="210">
        <f>SUMIFS('SCHOOL WORKSHEET'!$BR:$BR,'SCHOOL WORKSHEET'!$B:$B,TRUE,'SCHOOL WORKSHEET'!$C:$C,$A176)</f>
        <v>0</v>
      </c>
      <c r="Q176" s="210">
        <f>SUMIFS('SCHOOL WORKSHEET'!$BU:$BU,'SCHOOL WORKSHEET'!$B:$B,TRUE,'SCHOOL WORKSHEET'!$C:$C,$A176)+SUMIFS('SCHOOL WORKSHEET'!$BS:$BS,'SCHOOL WORKSHEET'!$B:$B,TRUE,'SCHOOL WORKSHEET'!$C:$C,$A176)</f>
        <v>0</v>
      </c>
      <c r="R176" s="167">
        <f t="shared" si="10"/>
        <v>0</v>
      </c>
      <c r="S176" s="211">
        <f>SUMIFS('SCHOOL WORKSHEET'!$BV:$BV,'SCHOOL WORKSHEET'!$B:$B,TRUE,'SCHOOL WORKSHEET'!$C:$C,$A176)</f>
        <v>0</v>
      </c>
      <c r="T176" s="212">
        <f>SUMIFS('SCHOOL WORKSHEET'!$BW:$BW,'SCHOOL WORKSHEET'!$B:$B,TRUE,'SCHOOL WORKSHEET'!$C:$C,$A176)</f>
        <v>0</v>
      </c>
      <c r="U176" s="213">
        <f t="shared" si="11"/>
        <v>0</v>
      </c>
      <c r="V176" s="214">
        <f t="shared" si="12"/>
        <v>0</v>
      </c>
    </row>
    <row r="177" spans="1:22" ht="22.5" customHeight="1" x14ac:dyDescent="0.2">
      <c r="A177" s="200">
        <v>174</v>
      </c>
      <c r="B177" s="201" t="s">
        <v>480</v>
      </c>
      <c r="C177" s="202">
        <f>COUNTIFS('SCHOOL WORKSHEET'!B:B,TRUE,'SCHOOL WORKSHEET'!C:C,A177)</f>
        <v>0</v>
      </c>
      <c r="D177" s="203">
        <f>SUMIFS('SCHOOL WORKSHEET'!$I:$I,'SCHOOL WORKSHEET'!$B:$B,TRUE,'SCHOOL WORKSHEET'!$C:$C,$A177)</f>
        <v>0</v>
      </c>
      <c r="E177" s="98">
        <f>IF(SUMIFS('SCHOOL WORKSHEET'!$F:$F,'SCHOOL WORKSHEET'!$B:$B,TRUE,'SCHOOL WORKSHEET'!$C:$C,$A177)=0,0,
IF(ROUND(SUMIFS('SCHOOL WORKSHEET'!$F:$F,'SCHOOL WORKSHEET'!$B:$B,TRUE,'SCHOOL WORKSHEET'!$C:$C,$A177)/SUMIFS('SCHOOL WORKSHEET'!$I:$I,'SCHOOL WORKSHEET'!$B:$B,TRUE,'SCHOOL WORKSHEET'!$C:$C,$A177),4)&gt;=0.4,
MIN(1,ROUND(SUMIFS('SCHOOL WORKSHEET'!$F:$F,'SCHOOL WORKSHEET'!$B:$B,TRUE,'SCHOOL WORKSHEET'!$C:$C,$A177)/SUMIFS('SCHOOL WORKSHEET'!$I:$I,'SCHOOL WORKSHEET'!$B:$B,TRUE,'SCHOOL WORKSHEET'!$C:$C,$A177)*'FEDERAL RATES (HIDDEN)'!$C$2,4)),
ROUND(SUMIFS('SCHOOL WORKSHEET'!$F:$F,'SCHOOL WORKSHEET'!$B:$B,TRUE,'SCHOOL WORKSHEET'!$C:$C,$A177)/SUMIFS('SCHOOL WORKSHEET'!$I:$I,'SCHOOL WORKSHEET'!$B:$B,TRUE,'SCHOOL WORKSHEET'!$C:$C,$A177),4)))</f>
        <v>0</v>
      </c>
      <c r="F177" s="204"/>
      <c r="G177" s="205">
        <f>IF(SUMIFS('SCHOOL WORKSHEET'!$H:$H,'SCHOOL WORKSHEET'!$B:$B,TRUE,'SCHOOL WORKSHEET'!$C:$C,$A177)=0,0,1-$E177)</f>
        <v>0</v>
      </c>
      <c r="H177" s="206">
        <f>IF($C177=0,0,SUMIFS('SCHOOL WORKSHEET'!$S:$S,'SCHOOL WORKSHEET'!$B:$B,TRUE,'SCHOOL WORKSHEET'!$C:$C,$A177)/SUMIFS('SCHOOL WORKSHEET'!$N:$N,'SCHOOL WORKSHEET'!$B:$B,TRUE,'SCHOOL WORKSHEET'!$C:$C,$A177))</f>
        <v>0</v>
      </c>
      <c r="I177" s="207">
        <f>IF($C177=0,0,SUMIFS('SCHOOL WORKSHEET'!$X:$X,'SCHOOL WORKSHEET'!$B:$B,TRUE,'SCHOOL WORKSHEET'!$C:$C,$A177)/SUMIFS('SCHOOL WORKSHEET'!$N:$N,'SCHOOL WORKSHEET'!$B:$B,TRUE,'SCHOOL WORKSHEET'!$C:$C,$A177))</f>
        <v>0</v>
      </c>
      <c r="J177" s="207">
        <f>IF($C177=0,0,SUMIFS('SCHOOL WORKSHEET'!$AC:$AC,'SCHOOL WORKSHEET'!$B:$B,TRUE,'SCHOOL WORKSHEET'!$C:$C,$A177)/SUMIFS('SCHOOL WORKSHEET'!$N:$N,'SCHOOL WORKSHEET'!$B:$B,TRUE,'SCHOOL WORKSHEET'!$C:$C,$A177))</f>
        <v>0</v>
      </c>
      <c r="K177" s="207">
        <f>IF($C177=0,0,SUMIFS('SCHOOL WORKSHEET'!$AH:$AH,'SCHOOL WORKSHEET'!$B:$B,TRUE,'SCHOOL WORKSHEET'!$C:$C,$A177)/SUMIFS('SCHOOL WORKSHEET'!$N:$N,'SCHOOL WORKSHEET'!$B:$B,TRUE,'SCHOOL WORKSHEET'!$C:$C,$A177))</f>
        <v>0</v>
      </c>
      <c r="L177" s="208">
        <f>IF($C177=0,0,SUMIFS('SCHOOL WORKSHEET'!$AJ:$AJ,'SCHOOL WORKSHEET'!$B:$B,TRUE,'SCHOOL WORKSHEET'!$C:$C,$A177)/SUMIFS('SCHOOL WORKSHEET'!$N:$N,'SCHOOL WORKSHEET'!$B:$B,TRUE,'SCHOOL WORKSHEET'!$C:$C,$A177))</f>
        <v>0</v>
      </c>
      <c r="M177" s="209">
        <f>SUMIFS('SCHOOL WORKSHEET'!$BO:$BO,'SCHOOL WORKSHEET'!$B:$B,TRUE,'SCHOOL WORKSHEET'!$C:$C,$A177)+SUMIFS('SCHOOL WORKSHEET'!$BS:$BS,'SCHOOL WORKSHEET'!$B:$B,TRUE,'SCHOOL WORKSHEET'!$C:$C,$A177)</f>
        <v>0</v>
      </c>
      <c r="N177" s="210">
        <f>SUMIFS('SCHOOL WORKSHEET'!$BP:$BP,'SCHOOL WORKSHEET'!$B:$B,TRUE,'SCHOOL WORKSHEET'!$C:$C,$A177)</f>
        <v>0</v>
      </c>
      <c r="O177" s="210">
        <f>SUMIFS('SCHOOL WORKSHEET'!$BQ:$BQ,'SCHOOL WORKSHEET'!$B:$B,TRUE,'SCHOOL WORKSHEET'!$C:$C,$A177)+SUMIFS('SCHOOL WORKSHEET'!$BT:$BT,'SCHOOL WORKSHEET'!$B:$B,TRUE,'SCHOOL WORKSHEET'!$C:$C,$A177)</f>
        <v>0</v>
      </c>
      <c r="P177" s="210">
        <f>SUMIFS('SCHOOL WORKSHEET'!$BR:$BR,'SCHOOL WORKSHEET'!$B:$B,TRUE,'SCHOOL WORKSHEET'!$C:$C,$A177)</f>
        <v>0</v>
      </c>
      <c r="Q177" s="210">
        <f>SUMIFS('SCHOOL WORKSHEET'!$BU:$BU,'SCHOOL WORKSHEET'!$B:$B,TRUE,'SCHOOL WORKSHEET'!$C:$C,$A177)+SUMIFS('SCHOOL WORKSHEET'!$BS:$BS,'SCHOOL WORKSHEET'!$B:$B,TRUE,'SCHOOL WORKSHEET'!$C:$C,$A177)</f>
        <v>0</v>
      </c>
      <c r="R177" s="167">
        <f t="shared" si="10"/>
        <v>0</v>
      </c>
      <c r="S177" s="211">
        <f>SUMIFS('SCHOOL WORKSHEET'!$BV:$BV,'SCHOOL WORKSHEET'!$B:$B,TRUE,'SCHOOL WORKSHEET'!$C:$C,$A177)</f>
        <v>0</v>
      </c>
      <c r="T177" s="212">
        <f>SUMIFS('SCHOOL WORKSHEET'!$BW:$BW,'SCHOOL WORKSHEET'!$B:$B,TRUE,'SCHOOL WORKSHEET'!$C:$C,$A177)</f>
        <v>0</v>
      </c>
      <c r="U177" s="213">
        <f t="shared" si="11"/>
        <v>0</v>
      </c>
      <c r="V177" s="214">
        <f t="shared" si="12"/>
        <v>0</v>
      </c>
    </row>
    <row r="178" spans="1:22" ht="22.5" customHeight="1" x14ac:dyDescent="0.2">
      <c r="A178" s="200">
        <v>175</v>
      </c>
      <c r="B178" s="201" t="s">
        <v>481</v>
      </c>
      <c r="C178" s="202">
        <f>COUNTIFS('SCHOOL WORKSHEET'!B:B,TRUE,'SCHOOL WORKSHEET'!C:C,A178)</f>
        <v>0</v>
      </c>
      <c r="D178" s="203">
        <f>SUMIFS('SCHOOL WORKSHEET'!$I:$I,'SCHOOL WORKSHEET'!$B:$B,TRUE,'SCHOOL WORKSHEET'!$C:$C,$A178)</f>
        <v>0</v>
      </c>
      <c r="E178" s="98">
        <f>IF(SUMIFS('SCHOOL WORKSHEET'!$F:$F,'SCHOOL WORKSHEET'!$B:$B,TRUE,'SCHOOL WORKSHEET'!$C:$C,$A178)=0,0,
IF(ROUND(SUMIFS('SCHOOL WORKSHEET'!$F:$F,'SCHOOL WORKSHEET'!$B:$B,TRUE,'SCHOOL WORKSHEET'!$C:$C,$A178)/SUMIFS('SCHOOL WORKSHEET'!$I:$I,'SCHOOL WORKSHEET'!$B:$B,TRUE,'SCHOOL WORKSHEET'!$C:$C,$A178),4)&gt;=0.4,
MIN(1,ROUND(SUMIFS('SCHOOL WORKSHEET'!$F:$F,'SCHOOL WORKSHEET'!$B:$B,TRUE,'SCHOOL WORKSHEET'!$C:$C,$A178)/SUMIFS('SCHOOL WORKSHEET'!$I:$I,'SCHOOL WORKSHEET'!$B:$B,TRUE,'SCHOOL WORKSHEET'!$C:$C,$A178)*'FEDERAL RATES (HIDDEN)'!$C$2,4)),
ROUND(SUMIFS('SCHOOL WORKSHEET'!$F:$F,'SCHOOL WORKSHEET'!$B:$B,TRUE,'SCHOOL WORKSHEET'!$C:$C,$A178)/SUMIFS('SCHOOL WORKSHEET'!$I:$I,'SCHOOL WORKSHEET'!$B:$B,TRUE,'SCHOOL WORKSHEET'!$C:$C,$A178),4)))</f>
        <v>0</v>
      </c>
      <c r="F178" s="204"/>
      <c r="G178" s="205">
        <f>IF(SUMIFS('SCHOOL WORKSHEET'!$H:$H,'SCHOOL WORKSHEET'!$B:$B,TRUE,'SCHOOL WORKSHEET'!$C:$C,$A178)=0,0,1-$E178)</f>
        <v>0</v>
      </c>
      <c r="H178" s="206">
        <f>IF($C178=0,0,SUMIFS('SCHOOL WORKSHEET'!$S:$S,'SCHOOL WORKSHEET'!$B:$B,TRUE,'SCHOOL WORKSHEET'!$C:$C,$A178)/SUMIFS('SCHOOL WORKSHEET'!$N:$N,'SCHOOL WORKSHEET'!$B:$B,TRUE,'SCHOOL WORKSHEET'!$C:$C,$A178))</f>
        <v>0</v>
      </c>
      <c r="I178" s="207">
        <f>IF($C178=0,0,SUMIFS('SCHOOL WORKSHEET'!$X:$X,'SCHOOL WORKSHEET'!$B:$B,TRUE,'SCHOOL WORKSHEET'!$C:$C,$A178)/SUMIFS('SCHOOL WORKSHEET'!$N:$N,'SCHOOL WORKSHEET'!$B:$B,TRUE,'SCHOOL WORKSHEET'!$C:$C,$A178))</f>
        <v>0</v>
      </c>
      <c r="J178" s="207">
        <f>IF($C178=0,0,SUMIFS('SCHOOL WORKSHEET'!$AC:$AC,'SCHOOL WORKSHEET'!$B:$B,TRUE,'SCHOOL WORKSHEET'!$C:$C,$A178)/SUMIFS('SCHOOL WORKSHEET'!$N:$N,'SCHOOL WORKSHEET'!$B:$B,TRUE,'SCHOOL WORKSHEET'!$C:$C,$A178))</f>
        <v>0</v>
      </c>
      <c r="K178" s="207">
        <f>IF($C178=0,0,SUMIFS('SCHOOL WORKSHEET'!$AH:$AH,'SCHOOL WORKSHEET'!$B:$B,TRUE,'SCHOOL WORKSHEET'!$C:$C,$A178)/SUMIFS('SCHOOL WORKSHEET'!$N:$N,'SCHOOL WORKSHEET'!$B:$B,TRUE,'SCHOOL WORKSHEET'!$C:$C,$A178))</f>
        <v>0</v>
      </c>
      <c r="L178" s="208">
        <f>IF($C178=0,0,SUMIFS('SCHOOL WORKSHEET'!$AJ:$AJ,'SCHOOL WORKSHEET'!$B:$B,TRUE,'SCHOOL WORKSHEET'!$C:$C,$A178)/SUMIFS('SCHOOL WORKSHEET'!$N:$N,'SCHOOL WORKSHEET'!$B:$B,TRUE,'SCHOOL WORKSHEET'!$C:$C,$A178))</f>
        <v>0</v>
      </c>
      <c r="M178" s="209">
        <f>SUMIFS('SCHOOL WORKSHEET'!$BO:$BO,'SCHOOL WORKSHEET'!$B:$B,TRUE,'SCHOOL WORKSHEET'!$C:$C,$A178)+SUMIFS('SCHOOL WORKSHEET'!$BS:$BS,'SCHOOL WORKSHEET'!$B:$B,TRUE,'SCHOOL WORKSHEET'!$C:$C,$A178)</f>
        <v>0</v>
      </c>
      <c r="N178" s="210">
        <f>SUMIFS('SCHOOL WORKSHEET'!$BP:$BP,'SCHOOL WORKSHEET'!$B:$B,TRUE,'SCHOOL WORKSHEET'!$C:$C,$A178)</f>
        <v>0</v>
      </c>
      <c r="O178" s="210">
        <f>SUMIFS('SCHOOL WORKSHEET'!$BQ:$BQ,'SCHOOL WORKSHEET'!$B:$B,TRUE,'SCHOOL WORKSHEET'!$C:$C,$A178)+SUMIFS('SCHOOL WORKSHEET'!$BT:$BT,'SCHOOL WORKSHEET'!$B:$B,TRUE,'SCHOOL WORKSHEET'!$C:$C,$A178)</f>
        <v>0</v>
      </c>
      <c r="P178" s="210">
        <f>SUMIFS('SCHOOL WORKSHEET'!$BR:$BR,'SCHOOL WORKSHEET'!$B:$B,TRUE,'SCHOOL WORKSHEET'!$C:$C,$A178)</f>
        <v>0</v>
      </c>
      <c r="Q178" s="210">
        <f>SUMIFS('SCHOOL WORKSHEET'!$BU:$BU,'SCHOOL WORKSHEET'!$B:$B,TRUE,'SCHOOL WORKSHEET'!$C:$C,$A178)+SUMIFS('SCHOOL WORKSHEET'!$BS:$BS,'SCHOOL WORKSHEET'!$B:$B,TRUE,'SCHOOL WORKSHEET'!$C:$C,$A178)</f>
        <v>0</v>
      </c>
      <c r="R178" s="167">
        <f t="shared" si="10"/>
        <v>0</v>
      </c>
      <c r="S178" s="211">
        <f>SUMIFS('SCHOOL WORKSHEET'!$BV:$BV,'SCHOOL WORKSHEET'!$B:$B,TRUE,'SCHOOL WORKSHEET'!$C:$C,$A178)</f>
        <v>0</v>
      </c>
      <c r="T178" s="212">
        <f>SUMIFS('SCHOOL WORKSHEET'!$BW:$BW,'SCHOOL WORKSHEET'!$B:$B,TRUE,'SCHOOL WORKSHEET'!$C:$C,$A178)</f>
        <v>0</v>
      </c>
      <c r="U178" s="213">
        <f t="shared" si="11"/>
        <v>0</v>
      </c>
      <c r="V178" s="214">
        <f t="shared" si="12"/>
        <v>0</v>
      </c>
    </row>
    <row r="179" spans="1:22" ht="22.5" customHeight="1" x14ac:dyDescent="0.2">
      <c r="A179" s="200">
        <v>176</v>
      </c>
      <c r="B179" s="201" t="s">
        <v>482</v>
      </c>
      <c r="C179" s="202">
        <f>COUNTIFS('SCHOOL WORKSHEET'!B:B,TRUE,'SCHOOL WORKSHEET'!C:C,A179)</f>
        <v>0</v>
      </c>
      <c r="D179" s="203">
        <f>SUMIFS('SCHOOL WORKSHEET'!$I:$I,'SCHOOL WORKSHEET'!$B:$B,TRUE,'SCHOOL WORKSHEET'!$C:$C,$A179)</f>
        <v>0</v>
      </c>
      <c r="E179" s="98">
        <f>IF(SUMIFS('SCHOOL WORKSHEET'!$F:$F,'SCHOOL WORKSHEET'!$B:$B,TRUE,'SCHOOL WORKSHEET'!$C:$C,$A179)=0,0,
IF(ROUND(SUMIFS('SCHOOL WORKSHEET'!$F:$F,'SCHOOL WORKSHEET'!$B:$B,TRUE,'SCHOOL WORKSHEET'!$C:$C,$A179)/SUMIFS('SCHOOL WORKSHEET'!$I:$I,'SCHOOL WORKSHEET'!$B:$B,TRUE,'SCHOOL WORKSHEET'!$C:$C,$A179),4)&gt;=0.4,
MIN(1,ROUND(SUMIFS('SCHOOL WORKSHEET'!$F:$F,'SCHOOL WORKSHEET'!$B:$B,TRUE,'SCHOOL WORKSHEET'!$C:$C,$A179)/SUMIFS('SCHOOL WORKSHEET'!$I:$I,'SCHOOL WORKSHEET'!$B:$B,TRUE,'SCHOOL WORKSHEET'!$C:$C,$A179)*'FEDERAL RATES (HIDDEN)'!$C$2,4)),
ROUND(SUMIFS('SCHOOL WORKSHEET'!$F:$F,'SCHOOL WORKSHEET'!$B:$B,TRUE,'SCHOOL WORKSHEET'!$C:$C,$A179)/SUMIFS('SCHOOL WORKSHEET'!$I:$I,'SCHOOL WORKSHEET'!$B:$B,TRUE,'SCHOOL WORKSHEET'!$C:$C,$A179),4)))</f>
        <v>0</v>
      </c>
      <c r="F179" s="204"/>
      <c r="G179" s="205">
        <f>IF(SUMIFS('SCHOOL WORKSHEET'!$H:$H,'SCHOOL WORKSHEET'!$B:$B,TRUE,'SCHOOL WORKSHEET'!$C:$C,$A179)=0,0,1-$E179)</f>
        <v>0</v>
      </c>
      <c r="H179" s="206">
        <f>IF($C179=0,0,SUMIFS('SCHOOL WORKSHEET'!$S:$S,'SCHOOL WORKSHEET'!$B:$B,TRUE,'SCHOOL WORKSHEET'!$C:$C,$A179)/SUMIFS('SCHOOL WORKSHEET'!$N:$N,'SCHOOL WORKSHEET'!$B:$B,TRUE,'SCHOOL WORKSHEET'!$C:$C,$A179))</f>
        <v>0</v>
      </c>
      <c r="I179" s="207">
        <f>IF($C179=0,0,SUMIFS('SCHOOL WORKSHEET'!$X:$X,'SCHOOL WORKSHEET'!$B:$B,TRUE,'SCHOOL WORKSHEET'!$C:$C,$A179)/SUMIFS('SCHOOL WORKSHEET'!$N:$N,'SCHOOL WORKSHEET'!$B:$B,TRUE,'SCHOOL WORKSHEET'!$C:$C,$A179))</f>
        <v>0</v>
      </c>
      <c r="J179" s="207">
        <f>IF($C179=0,0,SUMIFS('SCHOOL WORKSHEET'!$AC:$AC,'SCHOOL WORKSHEET'!$B:$B,TRUE,'SCHOOL WORKSHEET'!$C:$C,$A179)/SUMIFS('SCHOOL WORKSHEET'!$N:$N,'SCHOOL WORKSHEET'!$B:$B,TRUE,'SCHOOL WORKSHEET'!$C:$C,$A179))</f>
        <v>0</v>
      </c>
      <c r="K179" s="207">
        <f>IF($C179=0,0,SUMIFS('SCHOOL WORKSHEET'!$AH:$AH,'SCHOOL WORKSHEET'!$B:$B,TRUE,'SCHOOL WORKSHEET'!$C:$C,$A179)/SUMIFS('SCHOOL WORKSHEET'!$N:$N,'SCHOOL WORKSHEET'!$B:$B,TRUE,'SCHOOL WORKSHEET'!$C:$C,$A179))</f>
        <v>0</v>
      </c>
      <c r="L179" s="208">
        <f>IF($C179=0,0,SUMIFS('SCHOOL WORKSHEET'!$AJ:$AJ,'SCHOOL WORKSHEET'!$B:$B,TRUE,'SCHOOL WORKSHEET'!$C:$C,$A179)/SUMIFS('SCHOOL WORKSHEET'!$N:$N,'SCHOOL WORKSHEET'!$B:$B,TRUE,'SCHOOL WORKSHEET'!$C:$C,$A179))</f>
        <v>0</v>
      </c>
      <c r="M179" s="209">
        <f>SUMIFS('SCHOOL WORKSHEET'!$BO:$BO,'SCHOOL WORKSHEET'!$B:$B,TRUE,'SCHOOL WORKSHEET'!$C:$C,$A179)+SUMIFS('SCHOOL WORKSHEET'!$BS:$BS,'SCHOOL WORKSHEET'!$B:$B,TRUE,'SCHOOL WORKSHEET'!$C:$C,$A179)</f>
        <v>0</v>
      </c>
      <c r="N179" s="210">
        <f>SUMIFS('SCHOOL WORKSHEET'!$BP:$BP,'SCHOOL WORKSHEET'!$B:$B,TRUE,'SCHOOL WORKSHEET'!$C:$C,$A179)</f>
        <v>0</v>
      </c>
      <c r="O179" s="210">
        <f>SUMIFS('SCHOOL WORKSHEET'!$BQ:$BQ,'SCHOOL WORKSHEET'!$B:$B,TRUE,'SCHOOL WORKSHEET'!$C:$C,$A179)+SUMIFS('SCHOOL WORKSHEET'!$BT:$BT,'SCHOOL WORKSHEET'!$B:$B,TRUE,'SCHOOL WORKSHEET'!$C:$C,$A179)</f>
        <v>0</v>
      </c>
      <c r="P179" s="210">
        <f>SUMIFS('SCHOOL WORKSHEET'!$BR:$BR,'SCHOOL WORKSHEET'!$B:$B,TRUE,'SCHOOL WORKSHEET'!$C:$C,$A179)</f>
        <v>0</v>
      </c>
      <c r="Q179" s="210">
        <f>SUMIFS('SCHOOL WORKSHEET'!$BU:$BU,'SCHOOL WORKSHEET'!$B:$B,TRUE,'SCHOOL WORKSHEET'!$C:$C,$A179)+SUMIFS('SCHOOL WORKSHEET'!$BS:$BS,'SCHOOL WORKSHEET'!$B:$B,TRUE,'SCHOOL WORKSHEET'!$C:$C,$A179)</f>
        <v>0</v>
      </c>
      <c r="R179" s="167">
        <f t="shared" si="10"/>
        <v>0</v>
      </c>
      <c r="S179" s="211">
        <f>SUMIFS('SCHOOL WORKSHEET'!$BV:$BV,'SCHOOL WORKSHEET'!$B:$B,TRUE,'SCHOOL WORKSHEET'!$C:$C,$A179)</f>
        <v>0</v>
      </c>
      <c r="T179" s="212">
        <f>SUMIFS('SCHOOL WORKSHEET'!$BW:$BW,'SCHOOL WORKSHEET'!$B:$B,TRUE,'SCHOOL WORKSHEET'!$C:$C,$A179)</f>
        <v>0</v>
      </c>
      <c r="U179" s="213">
        <f t="shared" si="11"/>
        <v>0</v>
      </c>
      <c r="V179" s="214">
        <f t="shared" si="12"/>
        <v>0</v>
      </c>
    </row>
    <row r="180" spans="1:22" ht="22.5" customHeight="1" x14ac:dyDescent="0.2">
      <c r="A180" s="200">
        <v>177</v>
      </c>
      <c r="B180" s="201" t="s">
        <v>483</v>
      </c>
      <c r="C180" s="202">
        <f>COUNTIFS('SCHOOL WORKSHEET'!B:B,TRUE,'SCHOOL WORKSHEET'!C:C,A180)</f>
        <v>0</v>
      </c>
      <c r="D180" s="203">
        <f>SUMIFS('SCHOOL WORKSHEET'!$I:$I,'SCHOOL WORKSHEET'!$B:$B,TRUE,'SCHOOL WORKSHEET'!$C:$C,$A180)</f>
        <v>0</v>
      </c>
      <c r="E180" s="98">
        <f>IF(SUMIFS('SCHOOL WORKSHEET'!$F:$F,'SCHOOL WORKSHEET'!$B:$B,TRUE,'SCHOOL WORKSHEET'!$C:$C,$A180)=0,0,
IF(ROUND(SUMIFS('SCHOOL WORKSHEET'!$F:$F,'SCHOOL WORKSHEET'!$B:$B,TRUE,'SCHOOL WORKSHEET'!$C:$C,$A180)/SUMIFS('SCHOOL WORKSHEET'!$I:$I,'SCHOOL WORKSHEET'!$B:$B,TRUE,'SCHOOL WORKSHEET'!$C:$C,$A180),4)&gt;=0.4,
MIN(1,ROUND(SUMIFS('SCHOOL WORKSHEET'!$F:$F,'SCHOOL WORKSHEET'!$B:$B,TRUE,'SCHOOL WORKSHEET'!$C:$C,$A180)/SUMIFS('SCHOOL WORKSHEET'!$I:$I,'SCHOOL WORKSHEET'!$B:$B,TRUE,'SCHOOL WORKSHEET'!$C:$C,$A180)*'FEDERAL RATES (HIDDEN)'!$C$2,4)),
ROUND(SUMIFS('SCHOOL WORKSHEET'!$F:$F,'SCHOOL WORKSHEET'!$B:$B,TRUE,'SCHOOL WORKSHEET'!$C:$C,$A180)/SUMIFS('SCHOOL WORKSHEET'!$I:$I,'SCHOOL WORKSHEET'!$B:$B,TRUE,'SCHOOL WORKSHEET'!$C:$C,$A180),4)))</f>
        <v>0</v>
      </c>
      <c r="F180" s="204"/>
      <c r="G180" s="205">
        <f>IF(SUMIFS('SCHOOL WORKSHEET'!$H:$H,'SCHOOL WORKSHEET'!$B:$B,TRUE,'SCHOOL WORKSHEET'!$C:$C,$A180)=0,0,1-$E180)</f>
        <v>0</v>
      </c>
      <c r="H180" s="206">
        <f>IF($C180=0,0,SUMIFS('SCHOOL WORKSHEET'!$S:$S,'SCHOOL WORKSHEET'!$B:$B,TRUE,'SCHOOL WORKSHEET'!$C:$C,$A180)/SUMIFS('SCHOOL WORKSHEET'!$N:$N,'SCHOOL WORKSHEET'!$B:$B,TRUE,'SCHOOL WORKSHEET'!$C:$C,$A180))</f>
        <v>0</v>
      </c>
      <c r="I180" s="207">
        <f>IF($C180=0,0,SUMIFS('SCHOOL WORKSHEET'!$X:$X,'SCHOOL WORKSHEET'!$B:$B,TRUE,'SCHOOL WORKSHEET'!$C:$C,$A180)/SUMIFS('SCHOOL WORKSHEET'!$N:$N,'SCHOOL WORKSHEET'!$B:$B,TRUE,'SCHOOL WORKSHEET'!$C:$C,$A180))</f>
        <v>0</v>
      </c>
      <c r="J180" s="207">
        <f>IF($C180=0,0,SUMIFS('SCHOOL WORKSHEET'!$AC:$AC,'SCHOOL WORKSHEET'!$B:$B,TRUE,'SCHOOL WORKSHEET'!$C:$C,$A180)/SUMIFS('SCHOOL WORKSHEET'!$N:$N,'SCHOOL WORKSHEET'!$B:$B,TRUE,'SCHOOL WORKSHEET'!$C:$C,$A180))</f>
        <v>0</v>
      </c>
      <c r="K180" s="207">
        <f>IF($C180=0,0,SUMIFS('SCHOOL WORKSHEET'!$AH:$AH,'SCHOOL WORKSHEET'!$B:$B,TRUE,'SCHOOL WORKSHEET'!$C:$C,$A180)/SUMIFS('SCHOOL WORKSHEET'!$N:$N,'SCHOOL WORKSHEET'!$B:$B,TRUE,'SCHOOL WORKSHEET'!$C:$C,$A180))</f>
        <v>0</v>
      </c>
      <c r="L180" s="208">
        <f>IF($C180=0,0,SUMIFS('SCHOOL WORKSHEET'!$AJ:$AJ,'SCHOOL WORKSHEET'!$B:$B,TRUE,'SCHOOL WORKSHEET'!$C:$C,$A180)/SUMIFS('SCHOOL WORKSHEET'!$N:$N,'SCHOOL WORKSHEET'!$B:$B,TRUE,'SCHOOL WORKSHEET'!$C:$C,$A180))</f>
        <v>0</v>
      </c>
      <c r="M180" s="209">
        <f>SUMIFS('SCHOOL WORKSHEET'!$BO:$BO,'SCHOOL WORKSHEET'!$B:$B,TRUE,'SCHOOL WORKSHEET'!$C:$C,$A180)+SUMIFS('SCHOOL WORKSHEET'!$BS:$BS,'SCHOOL WORKSHEET'!$B:$B,TRUE,'SCHOOL WORKSHEET'!$C:$C,$A180)</f>
        <v>0</v>
      </c>
      <c r="N180" s="210">
        <f>SUMIFS('SCHOOL WORKSHEET'!$BP:$BP,'SCHOOL WORKSHEET'!$B:$B,TRUE,'SCHOOL WORKSHEET'!$C:$C,$A180)</f>
        <v>0</v>
      </c>
      <c r="O180" s="210">
        <f>SUMIFS('SCHOOL WORKSHEET'!$BQ:$BQ,'SCHOOL WORKSHEET'!$B:$B,TRUE,'SCHOOL WORKSHEET'!$C:$C,$A180)+SUMIFS('SCHOOL WORKSHEET'!$BT:$BT,'SCHOOL WORKSHEET'!$B:$B,TRUE,'SCHOOL WORKSHEET'!$C:$C,$A180)</f>
        <v>0</v>
      </c>
      <c r="P180" s="210">
        <f>SUMIFS('SCHOOL WORKSHEET'!$BR:$BR,'SCHOOL WORKSHEET'!$B:$B,TRUE,'SCHOOL WORKSHEET'!$C:$C,$A180)</f>
        <v>0</v>
      </c>
      <c r="Q180" s="210">
        <f>SUMIFS('SCHOOL WORKSHEET'!$BU:$BU,'SCHOOL WORKSHEET'!$B:$B,TRUE,'SCHOOL WORKSHEET'!$C:$C,$A180)+SUMIFS('SCHOOL WORKSHEET'!$BS:$BS,'SCHOOL WORKSHEET'!$B:$B,TRUE,'SCHOOL WORKSHEET'!$C:$C,$A180)</f>
        <v>0</v>
      </c>
      <c r="R180" s="167">
        <f t="shared" si="10"/>
        <v>0</v>
      </c>
      <c r="S180" s="211">
        <f>SUMIFS('SCHOOL WORKSHEET'!$BV:$BV,'SCHOOL WORKSHEET'!$B:$B,TRUE,'SCHOOL WORKSHEET'!$C:$C,$A180)</f>
        <v>0</v>
      </c>
      <c r="T180" s="212">
        <f>SUMIFS('SCHOOL WORKSHEET'!$BW:$BW,'SCHOOL WORKSHEET'!$B:$B,TRUE,'SCHOOL WORKSHEET'!$C:$C,$A180)</f>
        <v>0</v>
      </c>
      <c r="U180" s="213">
        <f t="shared" si="11"/>
        <v>0</v>
      </c>
      <c r="V180" s="214">
        <f t="shared" si="12"/>
        <v>0</v>
      </c>
    </row>
    <row r="181" spans="1:22" ht="22.5" customHeight="1" x14ac:dyDescent="0.2">
      <c r="A181" s="200">
        <v>178</v>
      </c>
      <c r="B181" s="201" t="s">
        <v>484</v>
      </c>
      <c r="C181" s="202">
        <f>COUNTIFS('SCHOOL WORKSHEET'!B:B,TRUE,'SCHOOL WORKSHEET'!C:C,A181)</f>
        <v>0</v>
      </c>
      <c r="D181" s="203">
        <f>SUMIFS('SCHOOL WORKSHEET'!$I:$I,'SCHOOL WORKSHEET'!$B:$B,TRUE,'SCHOOL WORKSHEET'!$C:$C,$A181)</f>
        <v>0</v>
      </c>
      <c r="E181" s="98">
        <f>IF(SUMIFS('SCHOOL WORKSHEET'!$F:$F,'SCHOOL WORKSHEET'!$B:$B,TRUE,'SCHOOL WORKSHEET'!$C:$C,$A181)=0,0,
IF(ROUND(SUMIFS('SCHOOL WORKSHEET'!$F:$F,'SCHOOL WORKSHEET'!$B:$B,TRUE,'SCHOOL WORKSHEET'!$C:$C,$A181)/SUMIFS('SCHOOL WORKSHEET'!$I:$I,'SCHOOL WORKSHEET'!$B:$B,TRUE,'SCHOOL WORKSHEET'!$C:$C,$A181),4)&gt;=0.4,
MIN(1,ROUND(SUMIFS('SCHOOL WORKSHEET'!$F:$F,'SCHOOL WORKSHEET'!$B:$B,TRUE,'SCHOOL WORKSHEET'!$C:$C,$A181)/SUMIFS('SCHOOL WORKSHEET'!$I:$I,'SCHOOL WORKSHEET'!$B:$B,TRUE,'SCHOOL WORKSHEET'!$C:$C,$A181)*'FEDERAL RATES (HIDDEN)'!$C$2,4)),
ROUND(SUMIFS('SCHOOL WORKSHEET'!$F:$F,'SCHOOL WORKSHEET'!$B:$B,TRUE,'SCHOOL WORKSHEET'!$C:$C,$A181)/SUMIFS('SCHOOL WORKSHEET'!$I:$I,'SCHOOL WORKSHEET'!$B:$B,TRUE,'SCHOOL WORKSHEET'!$C:$C,$A181),4)))</f>
        <v>0</v>
      </c>
      <c r="F181" s="204"/>
      <c r="G181" s="205">
        <f>IF(SUMIFS('SCHOOL WORKSHEET'!$H:$H,'SCHOOL WORKSHEET'!$B:$B,TRUE,'SCHOOL WORKSHEET'!$C:$C,$A181)=0,0,1-$E181)</f>
        <v>0</v>
      </c>
      <c r="H181" s="206">
        <f>IF($C181=0,0,SUMIFS('SCHOOL WORKSHEET'!$S:$S,'SCHOOL WORKSHEET'!$B:$B,TRUE,'SCHOOL WORKSHEET'!$C:$C,$A181)/SUMIFS('SCHOOL WORKSHEET'!$N:$N,'SCHOOL WORKSHEET'!$B:$B,TRUE,'SCHOOL WORKSHEET'!$C:$C,$A181))</f>
        <v>0</v>
      </c>
      <c r="I181" s="207">
        <f>IF($C181=0,0,SUMIFS('SCHOOL WORKSHEET'!$X:$X,'SCHOOL WORKSHEET'!$B:$B,TRUE,'SCHOOL WORKSHEET'!$C:$C,$A181)/SUMIFS('SCHOOL WORKSHEET'!$N:$N,'SCHOOL WORKSHEET'!$B:$B,TRUE,'SCHOOL WORKSHEET'!$C:$C,$A181))</f>
        <v>0</v>
      </c>
      <c r="J181" s="207">
        <f>IF($C181=0,0,SUMIFS('SCHOOL WORKSHEET'!$AC:$AC,'SCHOOL WORKSHEET'!$B:$B,TRUE,'SCHOOL WORKSHEET'!$C:$C,$A181)/SUMIFS('SCHOOL WORKSHEET'!$N:$N,'SCHOOL WORKSHEET'!$B:$B,TRUE,'SCHOOL WORKSHEET'!$C:$C,$A181))</f>
        <v>0</v>
      </c>
      <c r="K181" s="207">
        <f>IF($C181=0,0,SUMIFS('SCHOOL WORKSHEET'!$AH:$AH,'SCHOOL WORKSHEET'!$B:$B,TRUE,'SCHOOL WORKSHEET'!$C:$C,$A181)/SUMIFS('SCHOOL WORKSHEET'!$N:$N,'SCHOOL WORKSHEET'!$B:$B,TRUE,'SCHOOL WORKSHEET'!$C:$C,$A181))</f>
        <v>0</v>
      </c>
      <c r="L181" s="208">
        <f>IF($C181=0,0,SUMIFS('SCHOOL WORKSHEET'!$AJ:$AJ,'SCHOOL WORKSHEET'!$B:$B,TRUE,'SCHOOL WORKSHEET'!$C:$C,$A181)/SUMIFS('SCHOOL WORKSHEET'!$N:$N,'SCHOOL WORKSHEET'!$B:$B,TRUE,'SCHOOL WORKSHEET'!$C:$C,$A181))</f>
        <v>0</v>
      </c>
      <c r="M181" s="209">
        <f>SUMIFS('SCHOOL WORKSHEET'!$BO:$BO,'SCHOOL WORKSHEET'!$B:$B,TRUE,'SCHOOL WORKSHEET'!$C:$C,$A181)+SUMIFS('SCHOOL WORKSHEET'!$BS:$BS,'SCHOOL WORKSHEET'!$B:$B,TRUE,'SCHOOL WORKSHEET'!$C:$C,$A181)</f>
        <v>0</v>
      </c>
      <c r="N181" s="210">
        <f>SUMIFS('SCHOOL WORKSHEET'!$BP:$BP,'SCHOOL WORKSHEET'!$B:$B,TRUE,'SCHOOL WORKSHEET'!$C:$C,$A181)</f>
        <v>0</v>
      </c>
      <c r="O181" s="210">
        <f>SUMIFS('SCHOOL WORKSHEET'!$BQ:$BQ,'SCHOOL WORKSHEET'!$B:$B,TRUE,'SCHOOL WORKSHEET'!$C:$C,$A181)+SUMIFS('SCHOOL WORKSHEET'!$BT:$BT,'SCHOOL WORKSHEET'!$B:$B,TRUE,'SCHOOL WORKSHEET'!$C:$C,$A181)</f>
        <v>0</v>
      </c>
      <c r="P181" s="210">
        <f>SUMIFS('SCHOOL WORKSHEET'!$BR:$BR,'SCHOOL WORKSHEET'!$B:$B,TRUE,'SCHOOL WORKSHEET'!$C:$C,$A181)</f>
        <v>0</v>
      </c>
      <c r="Q181" s="210">
        <f>SUMIFS('SCHOOL WORKSHEET'!$BU:$BU,'SCHOOL WORKSHEET'!$B:$B,TRUE,'SCHOOL WORKSHEET'!$C:$C,$A181)+SUMIFS('SCHOOL WORKSHEET'!$BS:$BS,'SCHOOL WORKSHEET'!$B:$B,TRUE,'SCHOOL WORKSHEET'!$C:$C,$A181)</f>
        <v>0</v>
      </c>
      <c r="R181" s="167">
        <f t="shared" si="10"/>
        <v>0</v>
      </c>
      <c r="S181" s="211">
        <f>SUMIFS('SCHOOL WORKSHEET'!$BV:$BV,'SCHOOL WORKSHEET'!$B:$B,TRUE,'SCHOOL WORKSHEET'!$C:$C,$A181)</f>
        <v>0</v>
      </c>
      <c r="T181" s="212">
        <f>SUMIFS('SCHOOL WORKSHEET'!$BW:$BW,'SCHOOL WORKSHEET'!$B:$B,TRUE,'SCHOOL WORKSHEET'!$C:$C,$A181)</f>
        <v>0</v>
      </c>
      <c r="U181" s="213">
        <f t="shared" si="11"/>
        <v>0</v>
      </c>
      <c r="V181" s="214">
        <f t="shared" si="12"/>
        <v>0</v>
      </c>
    </row>
    <row r="182" spans="1:22" ht="22.5" customHeight="1" x14ac:dyDescent="0.2">
      <c r="A182" s="200">
        <v>179</v>
      </c>
      <c r="B182" s="201" t="s">
        <v>485</v>
      </c>
      <c r="C182" s="202">
        <f>COUNTIFS('SCHOOL WORKSHEET'!B:B,TRUE,'SCHOOL WORKSHEET'!C:C,A182)</f>
        <v>0</v>
      </c>
      <c r="D182" s="203">
        <f>SUMIFS('SCHOOL WORKSHEET'!$I:$I,'SCHOOL WORKSHEET'!$B:$B,TRUE,'SCHOOL WORKSHEET'!$C:$C,$A182)</f>
        <v>0</v>
      </c>
      <c r="E182" s="98">
        <f>IF(SUMIFS('SCHOOL WORKSHEET'!$F:$F,'SCHOOL WORKSHEET'!$B:$B,TRUE,'SCHOOL WORKSHEET'!$C:$C,$A182)=0,0,
IF(ROUND(SUMIFS('SCHOOL WORKSHEET'!$F:$F,'SCHOOL WORKSHEET'!$B:$B,TRUE,'SCHOOL WORKSHEET'!$C:$C,$A182)/SUMIFS('SCHOOL WORKSHEET'!$I:$I,'SCHOOL WORKSHEET'!$B:$B,TRUE,'SCHOOL WORKSHEET'!$C:$C,$A182),4)&gt;=0.4,
MIN(1,ROUND(SUMIFS('SCHOOL WORKSHEET'!$F:$F,'SCHOOL WORKSHEET'!$B:$B,TRUE,'SCHOOL WORKSHEET'!$C:$C,$A182)/SUMIFS('SCHOOL WORKSHEET'!$I:$I,'SCHOOL WORKSHEET'!$B:$B,TRUE,'SCHOOL WORKSHEET'!$C:$C,$A182)*'FEDERAL RATES (HIDDEN)'!$C$2,4)),
ROUND(SUMIFS('SCHOOL WORKSHEET'!$F:$F,'SCHOOL WORKSHEET'!$B:$B,TRUE,'SCHOOL WORKSHEET'!$C:$C,$A182)/SUMIFS('SCHOOL WORKSHEET'!$I:$I,'SCHOOL WORKSHEET'!$B:$B,TRUE,'SCHOOL WORKSHEET'!$C:$C,$A182),4)))</f>
        <v>0</v>
      </c>
      <c r="F182" s="204"/>
      <c r="G182" s="205">
        <f>IF(SUMIFS('SCHOOL WORKSHEET'!$H:$H,'SCHOOL WORKSHEET'!$B:$B,TRUE,'SCHOOL WORKSHEET'!$C:$C,$A182)=0,0,1-$E182)</f>
        <v>0</v>
      </c>
      <c r="H182" s="206">
        <f>IF($C182=0,0,SUMIFS('SCHOOL WORKSHEET'!$S:$S,'SCHOOL WORKSHEET'!$B:$B,TRUE,'SCHOOL WORKSHEET'!$C:$C,$A182)/SUMIFS('SCHOOL WORKSHEET'!$N:$N,'SCHOOL WORKSHEET'!$B:$B,TRUE,'SCHOOL WORKSHEET'!$C:$C,$A182))</f>
        <v>0</v>
      </c>
      <c r="I182" s="207">
        <f>IF($C182=0,0,SUMIFS('SCHOOL WORKSHEET'!$X:$X,'SCHOOL WORKSHEET'!$B:$B,TRUE,'SCHOOL WORKSHEET'!$C:$C,$A182)/SUMIFS('SCHOOL WORKSHEET'!$N:$N,'SCHOOL WORKSHEET'!$B:$B,TRUE,'SCHOOL WORKSHEET'!$C:$C,$A182))</f>
        <v>0</v>
      </c>
      <c r="J182" s="207">
        <f>IF($C182=0,0,SUMIFS('SCHOOL WORKSHEET'!$AC:$AC,'SCHOOL WORKSHEET'!$B:$B,TRUE,'SCHOOL WORKSHEET'!$C:$C,$A182)/SUMIFS('SCHOOL WORKSHEET'!$N:$N,'SCHOOL WORKSHEET'!$B:$B,TRUE,'SCHOOL WORKSHEET'!$C:$C,$A182))</f>
        <v>0</v>
      </c>
      <c r="K182" s="207">
        <f>IF($C182=0,0,SUMIFS('SCHOOL WORKSHEET'!$AH:$AH,'SCHOOL WORKSHEET'!$B:$B,TRUE,'SCHOOL WORKSHEET'!$C:$C,$A182)/SUMIFS('SCHOOL WORKSHEET'!$N:$N,'SCHOOL WORKSHEET'!$B:$B,TRUE,'SCHOOL WORKSHEET'!$C:$C,$A182))</f>
        <v>0</v>
      </c>
      <c r="L182" s="208">
        <f>IF($C182=0,0,SUMIFS('SCHOOL WORKSHEET'!$AJ:$AJ,'SCHOOL WORKSHEET'!$B:$B,TRUE,'SCHOOL WORKSHEET'!$C:$C,$A182)/SUMIFS('SCHOOL WORKSHEET'!$N:$N,'SCHOOL WORKSHEET'!$B:$B,TRUE,'SCHOOL WORKSHEET'!$C:$C,$A182))</f>
        <v>0</v>
      </c>
      <c r="M182" s="209">
        <f>SUMIFS('SCHOOL WORKSHEET'!$BO:$BO,'SCHOOL WORKSHEET'!$B:$B,TRUE,'SCHOOL WORKSHEET'!$C:$C,$A182)+SUMIFS('SCHOOL WORKSHEET'!$BS:$BS,'SCHOOL WORKSHEET'!$B:$B,TRUE,'SCHOOL WORKSHEET'!$C:$C,$A182)</f>
        <v>0</v>
      </c>
      <c r="N182" s="210">
        <f>SUMIFS('SCHOOL WORKSHEET'!$BP:$BP,'SCHOOL WORKSHEET'!$B:$B,TRUE,'SCHOOL WORKSHEET'!$C:$C,$A182)</f>
        <v>0</v>
      </c>
      <c r="O182" s="210">
        <f>SUMIFS('SCHOOL WORKSHEET'!$BQ:$BQ,'SCHOOL WORKSHEET'!$B:$B,TRUE,'SCHOOL WORKSHEET'!$C:$C,$A182)+SUMIFS('SCHOOL WORKSHEET'!$BT:$BT,'SCHOOL WORKSHEET'!$B:$B,TRUE,'SCHOOL WORKSHEET'!$C:$C,$A182)</f>
        <v>0</v>
      </c>
      <c r="P182" s="210">
        <f>SUMIFS('SCHOOL WORKSHEET'!$BR:$BR,'SCHOOL WORKSHEET'!$B:$B,TRUE,'SCHOOL WORKSHEET'!$C:$C,$A182)</f>
        <v>0</v>
      </c>
      <c r="Q182" s="210">
        <f>SUMIFS('SCHOOL WORKSHEET'!$BU:$BU,'SCHOOL WORKSHEET'!$B:$B,TRUE,'SCHOOL WORKSHEET'!$C:$C,$A182)+SUMIFS('SCHOOL WORKSHEET'!$BS:$BS,'SCHOOL WORKSHEET'!$B:$B,TRUE,'SCHOOL WORKSHEET'!$C:$C,$A182)</f>
        <v>0</v>
      </c>
      <c r="R182" s="167">
        <f t="shared" si="10"/>
        <v>0</v>
      </c>
      <c r="S182" s="211">
        <f>SUMIFS('SCHOOL WORKSHEET'!$BV:$BV,'SCHOOL WORKSHEET'!$B:$B,TRUE,'SCHOOL WORKSHEET'!$C:$C,$A182)</f>
        <v>0</v>
      </c>
      <c r="T182" s="212">
        <f>SUMIFS('SCHOOL WORKSHEET'!$BW:$BW,'SCHOOL WORKSHEET'!$B:$B,TRUE,'SCHOOL WORKSHEET'!$C:$C,$A182)</f>
        <v>0</v>
      </c>
      <c r="U182" s="213">
        <f t="shared" si="11"/>
        <v>0</v>
      </c>
      <c r="V182" s="214">
        <f t="shared" si="12"/>
        <v>0</v>
      </c>
    </row>
    <row r="183" spans="1:22" ht="22.5" customHeight="1" x14ac:dyDescent="0.2">
      <c r="A183" s="200">
        <v>180</v>
      </c>
      <c r="B183" s="201" t="s">
        <v>486</v>
      </c>
      <c r="C183" s="202">
        <f>COUNTIFS('SCHOOL WORKSHEET'!B:B,TRUE,'SCHOOL WORKSHEET'!C:C,A183)</f>
        <v>0</v>
      </c>
      <c r="D183" s="203">
        <f>SUMIFS('SCHOOL WORKSHEET'!$I:$I,'SCHOOL WORKSHEET'!$B:$B,TRUE,'SCHOOL WORKSHEET'!$C:$C,$A183)</f>
        <v>0</v>
      </c>
      <c r="E183" s="98">
        <f>IF(SUMIFS('SCHOOL WORKSHEET'!$F:$F,'SCHOOL WORKSHEET'!$B:$B,TRUE,'SCHOOL WORKSHEET'!$C:$C,$A183)=0,0,
IF(ROUND(SUMIFS('SCHOOL WORKSHEET'!$F:$F,'SCHOOL WORKSHEET'!$B:$B,TRUE,'SCHOOL WORKSHEET'!$C:$C,$A183)/SUMIFS('SCHOOL WORKSHEET'!$I:$I,'SCHOOL WORKSHEET'!$B:$B,TRUE,'SCHOOL WORKSHEET'!$C:$C,$A183),4)&gt;=0.4,
MIN(1,ROUND(SUMIFS('SCHOOL WORKSHEET'!$F:$F,'SCHOOL WORKSHEET'!$B:$B,TRUE,'SCHOOL WORKSHEET'!$C:$C,$A183)/SUMIFS('SCHOOL WORKSHEET'!$I:$I,'SCHOOL WORKSHEET'!$B:$B,TRUE,'SCHOOL WORKSHEET'!$C:$C,$A183)*'FEDERAL RATES (HIDDEN)'!$C$2,4)),
ROUND(SUMIFS('SCHOOL WORKSHEET'!$F:$F,'SCHOOL WORKSHEET'!$B:$B,TRUE,'SCHOOL WORKSHEET'!$C:$C,$A183)/SUMIFS('SCHOOL WORKSHEET'!$I:$I,'SCHOOL WORKSHEET'!$B:$B,TRUE,'SCHOOL WORKSHEET'!$C:$C,$A183),4)))</f>
        <v>0</v>
      </c>
      <c r="F183" s="204"/>
      <c r="G183" s="205">
        <f>IF(SUMIFS('SCHOOL WORKSHEET'!$H:$H,'SCHOOL WORKSHEET'!$B:$B,TRUE,'SCHOOL WORKSHEET'!$C:$C,$A183)=0,0,1-$E183)</f>
        <v>0</v>
      </c>
      <c r="H183" s="206">
        <f>IF($C183=0,0,SUMIFS('SCHOOL WORKSHEET'!$S:$S,'SCHOOL WORKSHEET'!$B:$B,TRUE,'SCHOOL WORKSHEET'!$C:$C,$A183)/SUMIFS('SCHOOL WORKSHEET'!$N:$N,'SCHOOL WORKSHEET'!$B:$B,TRUE,'SCHOOL WORKSHEET'!$C:$C,$A183))</f>
        <v>0</v>
      </c>
      <c r="I183" s="207">
        <f>IF($C183=0,0,SUMIFS('SCHOOL WORKSHEET'!$X:$X,'SCHOOL WORKSHEET'!$B:$B,TRUE,'SCHOOL WORKSHEET'!$C:$C,$A183)/SUMIFS('SCHOOL WORKSHEET'!$N:$N,'SCHOOL WORKSHEET'!$B:$B,TRUE,'SCHOOL WORKSHEET'!$C:$C,$A183))</f>
        <v>0</v>
      </c>
      <c r="J183" s="207">
        <f>IF($C183=0,0,SUMIFS('SCHOOL WORKSHEET'!$AC:$AC,'SCHOOL WORKSHEET'!$B:$B,TRUE,'SCHOOL WORKSHEET'!$C:$C,$A183)/SUMIFS('SCHOOL WORKSHEET'!$N:$N,'SCHOOL WORKSHEET'!$B:$B,TRUE,'SCHOOL WORKSHEET'!$C:$C,$A183))</f>
        <v>0</v>
      </c>
      <c r="K183" s="207">
        <f>IF($C183=0,0,SUMIFS('SCHOOL WORKSHEET'!$AH:$AH,'SCHOOL WORKSHEET'!$B:$B,TRUE,'SCHOOL WORKSHEET'!$C:$C,$A183)/SUMIFS('SCHOOL WORKSHEET'!$N:$N,'SCHOOL WORKSHEET'!$B:$B,TRUE,'SCHOOL WORKSHEET'!$C:$C,$A183))</f>
        <v>0</v>
      </c>
      <c r="L183" s="208">
        <f>IF($C183=0,0,SUMIFS('SCHOOL WORKSHEET'!$AJ:$AJ,'SCHOOL WORKSHEET'!$B:$B,TRUE,'SCHOOL WORKSHEET'!$C:$C,$A183)/SUMIFS('SCHOOL WORKSHEET'!$N:$N,'SCHOOL WORKSHEET'!$B:$B,TRUE,'SCHOOL WORKSHEET'!$C:$C,$A183))</f>
        <v>0</v>
      </c>
      <c r="M183" s="209">
        <f>SUMIFS('SCHOOL WORKSHEET'!$BO:$BO,'SCHOOL WORKSHEET'!$B:$B,TRUE,'SCHOOL WORKSHEET'!$C:$C,$A183)+SUMIFS('SCHOOL WORKSHEET'!$BS:$BS,'SCHOOL WORKSHEET'!$B:$B,TRUE,'SCHOOL WORKSHEET'!$C:$C,$A183)</f>
        <v>0</v>
      </c>
      <c r="N183" s="210">
        <f>SUMIFS('SCHOOL WORKSHEET'!$BP:$BP,'SCHOOL WORKSHEET'!$B:$B,TRUE,'SCHOOL WORKSHEET'!$C:$C,$A183)</f>
        <v>0</v>
      </c>
      <c r="O183" s="210">
        <f>SUMIFS('SCHOOL WORKSHEET'!$BQ:$BQ,'SCHOOL WORKSHEET'!$B:$B,TRUE,'SCHOOL WORKSHEET'!$C:$C,$A183)+SUMIFS('SCHOOL WORKSHEET'!$BT:$BT,'SCHOOL WORKSHEET'!$B:$B,TRUE,'SCHOOL WORKSHEET'!$C:$C,$A183)</f>
        <v>0</v>
      </c>
      <c r="P183" s="210">
        <f>SUMIFS('SCHOOL WORKSHEET'!$BR:$BR,'SCHOOL WORKSHEET'!$B:$B,TRUE,'SCHOOL WORKSHEET'!$C:$C,$A183)</f>
        <v>0</v>
      </c>
      <c r="Q183" s="210">
        <f>SUMIFS('SCHOOL WORKSHEET'!$BU:$BU,'SCHOOL WORKSHEET'!$B:$B,TRUE,'SCHOOL WORKSHEET'!$C:$C,$A183)+SUMIFS('SCHOOL WORKSHEET'!$BS:$BS,'SCHOOL WORKSHEET'!$B:$B,TRUE,'SCHOOL WORKSHEET'!$C:$C,$A183)</f>
        <v>0</v>
      </c>
      <c r="R183" s="167">
        <f t="shared" si="10"/>
        <v>0</v>
      </c>
      <c r="S183" s="211">
        <f>SUMIFS('SCHOOL WORKSHEET'!$BV:$BV,'SCHOOL WORKSHEET'!$B:$B,TRUE,'SCHOOL WORKSHEET'!$C:$C,$A183)</f>
        <v>0</v>
      </c>
      <c r="T183" s="212">
        <f>SUMIFS('SCHOOL WORKSHEET'!$BW:$BW,'SCHOOL WORKSHEET'!$B:$B,TRUE,'SCHOOL WORKSHEET'!$C:$C,$A183)</f>
        <v>0</v>
      </c>
      <c r="U183" s="213">
        <f t="shared" si="11"/>
        <v>0</v>
      </c>
      <c r="V183" s="214">
        <f t="shared" si="12"/>
        <v>0</v>
      </c>
    </row>
    <row r="184" spans="1:22" ht="22.5" customHeight="1" x14ac:dyDescent="0.2">
      <c r="A184" s="200">
        <v>181</v>
      </c>
      <c r="B184" s="201" t="s">
        <v>487</v>
      </c>
      <c r="C184" s="202">
        <f>COUNTIFS('SCHOOL WORKSHEET'!B:B,TRUE,'SCHOOL WORKSHEET'!C:C,A184)</f>
        <v>0</v>
      </c>
      <c r="D184" s="203">
        <f>SUMIFS('SCHOOL WORKSHEET'!$I:$I,'SCHOOL WORKSHEET'!$B:$B,TRUE,'SCHOOL WORKSHEET'!$C:$C,$A184)</f>
        <v>0</v>
      </c>
      <c r="E184" s="98">
        <f>IF(SUMIFS('SCHOOL WORKSHEET'!$F:$F,'SCHOOL WORKSHEET'!$B:$B,TRUE,'SCHOOL WORKSHEET'!$C:$C,$A184)=0,0,
IF(ROUND(SUMIFS('SCHOOL WORKSHEET'!$F:$F,'SCHOOL WORKSHEET'!$B:$B,TRUE,'SCHOOL WORKSHEET'!$C:$C,$A184)/SUMIFS('SCHOOL WORKSHEET'!$I:$I,'SCHOOL WORKSHEET'!$B:$B,TRUE,'SCHOOL WORKSHEET'!$C:$C,$A184),4)&gt;=0.4,
MIN(1,ROUND(SUMIFS('SCHOOL WORKSHEET'!$F:$F,'SCHOOL WORKSHEET'!$B:$B,TRUE,'SCHOOL WORKSHEET'!$C:$C,$A184)/SUMIFS('SCHOOL WORKSHEET'!$I:$I,'SCHOOL WORKSHEET'!$B:$B,TRUE,'SCHOOL WORKSHEET'!$C:$C,$A184)*'FEDERAL RATES (HIDDEN)'!$C$2,4)),
ROUND(SUMIFS('SCHOOL WORKSHEET'!$F:$F,'SCHOOL WORKSHEET'!$B:$B,TRUE,'SCHOOL WORKSHEET'!$C:$C,$A184)/SUMIFS('SCHOOL WORKSHEET'!$I:$I,'SCHOOL WORKSHEET'!$B:$B,TRUE,'SCHOOL WORKSHEET'!$C:$C,$A184),4)))</f>
        <v>0</v>
      </c>
      <c r="F184" s="204"/>
      <c r="G184" s="205">
        <f>IF(SUMIFS('SCHOOL WORKSHEET'!$H:$H,'SCHOOL WORKSHEET'!$B:$B,TRUE,'SCHOOL WORKSHEET'!$C:$C,$A184)=0,0,1-$E184)</f>
        <v>0</v>
      </c>
      <c r="H184" s="206">
        <f>IF($C184=0,0,SUMIFS('SCHOOL WORKSHEET'!$S:$S,'SCHOOL WORKSHEET'!$B:$B,TRUE,'SCHOOL WORKSHEET'!$C:$C,$A184)/SUMIFS('SCHOOL WORKSHEET'!$N:$N,'SCHOOL WORKSHEET'!$B:$B,TRUE,'SCHOOL WORKSHEET'!$C:$C,$A184))</f>
        <v>0</v>
      </c>
      <c r="I184" s="207">
        <f>IF($C184=0,0,SUMIFS('SCHOOL WORKSHEET'!$X:$X,'SCHOOL WORKSHEET'!$B:$B,TRUE,'SCHOOL WORKSHEET'!$C:$C,$A184)/SUMIFS('SCHOOL WORKSHEET'!$N:$N,'SCHOOL WORKSHEET'!$B:$B,TRUE,'SCHOOL WORKSHEET'!$C:$C,$A184))</f>
        <v>0</v>
      </c>
      <c r="J184" s="207">
        <f>IF($C184=0,0,SUMIFS('SCHOOL WORKSHEET'!$AC:$AC,'SCHOOL WORKSHEET'!$B:$B,TRUE,'SCHOOL WORKSHEET'!$C:$C,$A184)/SUMIFS('SCHOOL WORKSHEET'!$N:$N,'SCHOOL WORKSHEET'!$B:$B,TRUE,'SCHOOL WORKSHEET'!$C:$C,$A184))</f>
        <v>0</v>
      </c>
      <c r="K184" s="207">
        <f>IF($C184=0,0,SUMIFS('SCHOOL WORKSHEET'!$AH:$AH,'SCHOOL WORKSHEET'!$B:$B,TRUE,'SCHOOL WORKSHEET'!$C:$C,$A184)/SUMIFS('SCHOOL WORKSHEET'!$N:$N,'SCHOOL WORKSHEET'!$B:$B,TRUE,'SCHOOL WORKSHEET'!$C:$C,$A184))</f>
        <v>0</v>
      </c>
      <c r="L184" s="208">
        <f>IF($C184=0,0,SUMIFS('SCHOOL WORKSHEET'!$AJ:$AJ,'SCHOOL WORKSHEET'!$B:$B,TRUE,'SCHOOL WORKSHEET'!$C:$C,$A184)/SUMIFS('SCHOOL WORKSHEET'!$N:$N,'SCHOOL WORKSHEET'!$B:$B,TRUE,'SCHOOL WORKSHEET'!$C:$C,$A184))</f>
        <v>0</v>
      </c>
      <c r="M184" s="209">
        <f>SUMIFS('SCHOOL WORKSHEET'!$BO:$BO,'SCHOOL WORKSHEET'!$B:$B,TRUE,'SCHOOL WORKSHEET'!$C:$C,$A184)+SUMIFS('SCHOOL WORKSHEET'!$BS:$BS,'SCHOOL WORKSHEET'!$B:$B,TRUE,'SCHOOL WORKSHEET'!$C:$C,$A184)</f>
        <v>0</v>
      </c>
      <c r="N184" s="210">
        <f>SUMIFS('SCHOOL WORKSHEET'!$BP:$BP,'SCHOOL WORKSHEET'!$B:$B,TRUE,'SCHOOL WORKSHEET'!$C:$C,$A184)</f>
        <v>0</v>
      </c>
      <c r="O184" s="210">
        <f>SUMIFS('SCHOOL WORKSHEET'!$BQ:$BQ,'SCHOOL WORKSHEET'!$B:$B,TRUE,'SCHOOL WORKSHEET'!$C:$C,$A184)+SUMIFS('SCHOOL WORKSHEET'!$BT:$BT,'SCHOOL WORKSHEET'!$B:$B,TRUE,'SCHOOL WORKSHEET'!$C:$C,$A184)</f>
        <v>0</v>
      </c>
      <c r="P184" s="210">
        <f>SUMIFS('SCHOOL WORKSHEET'!$BR:$BR,'SCHOOL WORKSHEET'!$B:$B,TRUE,'SCHOOL WORKSHEET'!$C:$C,$A184)</f>
        <v>0</v>
      </c>
      <c r="Q184" s="210">
        <f>SUMIFS('SCHOOL WORKSHEET'!$BU:$BU,'SCHOOL WORKSHEET'!$B:$B,TRUE,'SCHOOL WORKSHEET'!$C:$C,$A184)+SUMIFS('SCHOOL WORKSHEET'!$BS:$BS,'SCHOOL WORKSHEET'!$B:$B,TRUE,'SCHOOL WORKSHEET'!$C:$C,$A184)</f>
        <v>0</v>
      </c>
      <c r="R184" s="167">
        <f t="shared" si="10"/>
        <v>0</v>
      </c>
      <c r="S184" s="211">
        <f>SUMIFS('SCHOOL WORKSHEET'!$BV:$BV,'SCHOOL WORKSHEET'!$B:$B,TRUE,'SCHOOL WORKSHEET'!$C:$C,$A184)</f>
        <v>0</v>
      </c>
      <c r="T184" s="212">
        <f>SUMIFS('SCHOOL WORKSHEET'!$BW:$BW,'SCHOOL WORKSHEET'!$B:$B,TRUE,'SCHOOL WORKSHEET'!$C:$C,$A184)</f>
        <v>0</v>
      </c>
      <c r="U184" s="213">
        <f t="shared" si="11"/>
        <v>0</v>
      </c>
      <c r="V184" s="214">
        <f t="shared" si="12"/>
        <v>0</v>
      </c>
    </row>
    <row r="185" spans="1:22" ht="22.5" customHeight="1" x14ac:dyDescent="0.2">
      <c r="A185" s="200">
        <v>182</v>
      </c>
      <c r="B185" s="201" t="s">
        <v>488</v>
      </c>
      <c r="C185" s="202">
        <f>COUNTIFS('SCHOOL WORKSHEET'!B:B,TRUE,'SCHOOL WORKSHEET'!C:C,A185)</f>
        <v>0</v>
      </c>
      <c r="D185" s="203">
        <f>SUMIFS('SCHOOL WORKSHEET'!$I:$I,'SCHOOL WORKSHEET'!$B:$B,TRUE,'SCHOOL WORKSHEET'!$C:$C,$A185)</f>
        <v>0</v>
      </c>
      <c r="E185" s="98">
        <f>IF(SUMIFS('SCHOOL WORKSHEET'!$F:$F,'SCHOOL WORKSHEET'!$B:$B,TRUE,'SCHOOL WORKSHEET'!$C:$C,$A185)=0,0,
IF(ROUND(SUMIFS('SCHOOL WORKSHEET'!$F:$F,'SCHOOL WORKSHEET'!$B:$B,TRUE,'SCHOOL WORKSHEET'!$C:$C,$A185)/SUMIFS('SCHOOL WORKSHEET'!$I:$I,'SCHOOL WORKSHEET'!$B:$B,TRUE,'SCHOOL WORKSHEET'!$C:$C,$A185),4)&gt;=0.4,
MIN(1,ROUND(SUMIFS('SCHOOL WORKSHEET'!$F:$F,'SCHOOL WORKSHEET'!$B:$B,TRUE,'SCHOOL WORKSHEET'!$C:$C,$A185)/SUMIFS('SCHOOL WORKSHEET'!$I:$I,'SCHOOL WORKSHEET'!$B:$B,TRUE,'SCHOOL WORKSHEET'!$C:$C,$A185)*'FEDERAL RATES (HIDDEN)'!$C$2,4)),
ROUND(SUMIFS('SCHOOL WORKSHEET'!$F:$F,'SCHOOL WORKSHEET'!$B:$B,TRUE,'SCHOOL WORKSHEET'!$C:$C,$A185)/SUMIFS('SCHOOL WORKSHEET'!$I:$I,'SCHOOL WORKSHEET'!$B:$B,TRUE,'SCHOOL WORKSHEET'!$C:$C,$A185),4)))</f>
        <v>0</v>
      </c>
      <c r="F185" s="204"/>
      <c r="G185" s="205">
        <f>IF(SUMIFS('SCHOOL WORKSHEET'!$H:$H,'SCHOOL WORKSHEET'!$B:$B,TRUE,'SCHOOL WORKSHEET'!$C:$C,$A185)=0,0,1-$E185)</f>
        <v>0</v>
      </c>
      <c r="H185" s="206">
        <f>IF($C185=0,0,SUMIFS('SCHOOL WORKSHEET'!$S:$S,'SCHOOL WORKSHEET'!$B:$B,TRUE,'SCHOOL WORKSHEET'!$C:$C,$A185)/SUMIFS('SCHOOL WORKSHEET'!$N:$N,'SCHOOL WORKSHEET'!$B:$B,TRUE,'SCHOOL WORKSHEET'!$C:$C,$A185))</f>
        <v>0</v>
      </c>
      <c r="I185" s="207">
        <f>IF($C185=0,0,SUMIFS('SCHOOL WORKSHEET'!$X:$X,'SCHOOL WORKSHEET'!$B:$B,TRUE,'SCHOOL WORKSHEET'!$C:$C,$A185)/SUMIFS('SCHOOL WORKSHEET'!$N:$N,'SCHOOL WORKSHEET'!$B:$B,TRUE,'SCHOOL WORKSHEET'!$C:$C,$A185))</f>
        <v>0</v>
      </c>
      <c r="J185" s="207">
        <f>IF($C185=0,0,SUMIFS('SCHOOL WORKSHEET'!$AC:$AC,'SCHOOL WORKSHEET'!$B:$B,TRUE,'SCHOOL WORKSHEET'!$C:$C,$A185)/SUMIFS('SCHOOL WORKSHEET'!$N:$N,'SCHOOL WORKSHEET'!$B:$B,TRUE,'SCHOOL WORKSHEET'!$C:$C,$A185))</f>
        <v>0</v>
      </c>
      <c r="K185" s="207">
        <f>IF($C185=0,0,SUMIFS('SCHOOL WORKSHEET'!$AH:$AH,'SCHOOL WORKSHEET'!$B:$B,TRUE,'SCHOOL WORKSHEET'!$C:$C,$A185)/SUMIFS('SCHOOL WORKSHEET'!$N:$N,'SCHOOL WORKSHEET'!$B:$B,TRUE,'SCHOOL WORKSHEET'!$C:$C,$A185))</f>
        <v>0</v>
      </c>
      <c r="L185" s="208">
        <f>IF($C185=0,0,SUMIFS('SCHOOL WORKSHEET'!$AJ:$AJ,'SCHOOL WORKSHEET'!$B:$B,TRUE,'SCHOOL WORKSHEET'!$C:$C,$A185)/SUMIFS('SCHOOL WORKSHEET'!$N:$N,'SCHOOL WORKSHEET'!$B:$B,TRUE,'SCHOOL WORKSHEET'!$C:$C,$A185))</f>
        <v>0</v>
      </c>
      <c r="M185" s="209">
        <f>SUMIFS('SCHOOL WORKSHEET'!$BO:$BO,'SCHOOL WORKSHEET'!$B:$B,TRUE,'SCHOOL WORKSHEET'!$C:$C,$A185)+SUMIFS('SCHOOL WORKSHEET'!$BS:$BS,'SCHOOL WORKSHEET'!$B:$B,TRUE,'SCHOOL WORKSHEET'!$C:$C,$A185)</f>
        <v>0</v>
      </c>
      <c r="N185" s="210">
        <f>SUMIFS('SCHOOL WORKSHEET'!$BP:$BP,'SCHOOL WORKSHEET'!$B:$B,TRUE,'SCHOOL WORKSHEET'!$C:$C,$A185)</f>
        <v>0</v>
      </c>
      <c r="O185" s="210">
        <f>SUMIFS('SCHOOL WORKSHEET'!$BQ:$BQ,'SCHOOL WORKSHEET'!$B:$B,TRUE,'SCHOOL WORKSHEET'!$C:$C,$A185)+SUMIFS('SCHOOL WORKSHEET'!$BT:$BT,'SCHOOL WORKSHEET'!$B:$B,TRUE,'SCHOOL WORKSHEET'!$C:$C,$A185)</f>
        <v>0</v>
      </c>
      <c r="P185" s="210">
        <f>SUMIFS('SCHOOL WORKSHEET'!$BR:$BR,'SCHOOL WORKSHEET'!$B:$B,TRUE,'SCHOOL WORKSHEET'!$C:$C,$A185)</f>
        <v>0</v>
      </c>
      <c r="Q185" s="210">
        <f>SUMIFS('SCHOOL WORKSHEET'!$BU:$BU,'SCHOOL WORKSHEET'!$B:$B,TRUE,'SCHOOL WORKSHEET'!$C:$C,$A185)+SUMIFS('SCHOOL WORKSHEET'!$BS:$BS,'SCHOOL WORKSHEET'!$B:$B,TRUE,'SCHOOL WORKSHEET'!$C:$C,$A185)</f>
        <v>0</v>
      </c>
      <c r="R185" s="167">
        <f t="shared" si="10"/>
        <v>0</v>
      </c>
      <c r="S185" s="211">
        <f>SUMIFS('SCHOOL WORKSHEET'!$BV:$BV,'SCHOOL WORKSHEET'!$B:$B,TRUE,'SCHOOL WORKSHEET'!$C:$C,$A185)</f>
        <v>0</v>
      </c>
      <c r="T185" s="212">
        <f>SUMIFS('SCHOOL WORKSHEET'!$BW:$BW,'SCHOOL WORKSHEET'!$B:$B,TRUE,'SCHOOL WORKSHEET'!$C:$C,$A185)</f>
        <v>0</v>
      </c>
      <c r="U185" s="213">
        <f t="shared" si="11"/>
        <v>0</v>
      </c>
      <c r="V185" s="214">
        <f t="shared" si="12"/>
        <v>0</v>
      </c>
    </row>
    <row r="186" spans="1:22" ht="22.5" customHeight="1" x14ac:dyDescent="0.2">
      <c r="A186" s="200">
        <v>183</v>
      </c>
      <c r="B186" s="201" t="s">
        <v>489</v>
      </c>
      <c r="C186" s="202">
        <f>COUNTIFS('SCHOOL WORKSHEET'!B:B,TRUE,'SCHOOL WORKSHEET'!C:C,A186)</f>
        <v>0</v>
      </c>
      <c r="D186" s="203">
        <f>SUMIFS('SCHOOL WORKSHEET'!$I:$I,'SCHOOL WORKSHEET'!$B:$B,TRUE,'SCHOOL WORKSHEET'!$C:$C,$A186)</f>
        <v>0</v>
      </c>
      <c r="E186" s="98">
        <f>IF(SUMIFS('SCHOOL WORKSHEET'!$F:$F,'SCHOOL WORKSHEET'!$B:$B,TRUE,'SCHOOL WORKSHEET'!$C:$C,$A186)=0,0,
IF(ROUND(SUMIFS('SCHOOL WORKSHEET'!$F:$F,'SCHOOL WORKSHEET'!$B:$B,TRUE,'SCHOOL WORKSHEET'!$C:$C,$A186)/SUMIFS('SCHOOL WORKSHEET'!$I:$I,'SCHOOL WORKSHEET'!$B:$B,TRUE,'SCHOOL WORKSHEET'!$C:$C,$A186),4)&gt;=0.4,
MIN(1,ROUND(SUMIFS('SCHOOL WORKSHEET'!$F:$F,'SCHOOL WORKSHEET'!$B:$B,TRUE,'SCHOOL WORKSHEET'!$C:$C,$A186)/SUMIFS('SCHOOL WORKSHEET'!$I:$I,'SCHOOL WORKSHEET'!$B:$B,TRUE,'SCHOOL WORKSHEET'!$C:$C,$A186)*'FEDERAL RATES (HIDDEN)'!$C$2,4)),
ROUND(SUMIFS('SCHOOL WORKSHEET'!$F:$F,'SCHOOL WORKSHEET'!$B:$B,TRUE,'SCHOOL WORKSHEET'!$C:$C,$A186)/SUMIFS('SCHOOL WORKSHEET'!$I:$I,'SCHOOL WORKSHEET'!$B:$B,TRUE,'SCHOOL WORKSHEET'!$C:$C,$A186),4)))</f>
        <v>0</v>
      </c>
      <c r="F186" s="204"/>
      <c r="G186" s="205">
        <f>IF(SUMIFS('SCHOOL WORKSHEET'!$H:$H,'SCHOOL WORKSHEET'!$B:$B,TRUE,'SCHOOL WORKSHEET'!$C:$C,$A186)=0,0,1-$E186)</f>
        <v>0</v>
      </c>
      <c r="H186" s="206">
        <f>IF($C186=0,0,SUMIFS('SCHOOL WORKSHEET'!$S:$S,'SCHOOL WORKSHEET'!$B:$B,TRUE,'SCHOOL WORKSHEET'!$C:$C,$A186)/SUMIFS('SCHOOL WORKSHEET'!$N:$N,'SCHOOL WORKSHEET'!$B:$B,TRUE,'SCHOOL WORKSHEET'!$C:$C,$A186))</f>
        <v>0</v>
      </c>
      <c r="I186" s="207">
        <f>IF($C186=0,0,SUMIFS('SCHOOL WORKSHEET'!$X:$X,'SCHOOL WORKSHEET'!$B:$B,TRUE,'SCHOOL WORKSHEET'!$C:$C,$A186)/SUMIFS('SCHOOL WORKSHEET'!$N:$N,'SCHOOL WORKSHEET'!$B:$B,TRUE,'SCHOOL WORKSHEET'!$C:$C,$A186))</f>
        <v>0</v>
      </c>
      <c r="J186" s="207">
        <f>IF($C186=0,0,SUMIFS('SCHOOL WORKSHEET'!$AC:$AC,'SCHOOL WORKSHEET'!$B:$B,TRUE,'SCHOOL WORKSHEET'!$C:$C,$A186)/SUMIFS('SCHOOL WORKSHEET'!$N:$N,'SCHOOL WORKSHEET'!$B:$B,TRUE,'SCHOOL WORKSHEET'!$C:$C,$A186))</f>
        <v>0</v>
      </c>
      <c r="K186" s="207">
        <f>IF($C186=0,0,SUMIFS('SCHOOL WORKSHEET'!$AH:$AH,'SCHOOL WORKSHEET'!$B:$B,TRUE,'SCHOOL WORKSHEET'!$C:$C,$A186)/SUMIFS('SCHOOL WORKSHEET'!$N:$N,'SCHOOL WORKSHEET'!$B:$B,TRUE,'SCHOOL WORKSHEET'!$C:$C,$A186))</f>
        <v>0</v>
      </c>
      <c r="L186" s="208">
        <f>IF($C186=0,0,SUMIFS('SCHOOL WORKSHEET'!$AJ:$AJ,'SCHOOL WORKSHEET'!$B:$B,TRUE,'SCHOOL WORKSHEET'!$C:$C,$A186)/SUMIFS('SCHOOL WORKSHEET'!$N:$N,'SCHOOL WORKSHEET'!$B:$B,TRUE,'SCHOOL WORKSHEET'!$C:$C,$A186))</f>
        <v>0</v>
      </c>
      <c r="M186" s="209">
        <f>SUMIFS('SCHOOL WORKSHEET'!$BO:$BO,'SCHOOL WORKSHEET'!$B:$B,TRUE,'SCHOOL WORKSHEET'!$C:$C,$A186)+SUMIFS('SCHOOL WORKSHEET'!$BS:$BS,'SCHOOL WORKSHEET'!$B:$B,TRUE,'SCHOOL WORKSHEET'!$C:$C,$A186)</f>
        <v>0</v>
      </c>
      <c r="N186" s="210">
        <f>SUMIFS('SCHOOL WORKSHEET'!$BP:$BP,'SCHOOL WORKSHEET'!$B:$B,TRUE,'SCHOOL WORKSHEET'!$C:$C,$A186)</f>
        <v>0</v>
      </c>
      <c r="O186" s="210">
        <f>SUMIFS('SCHOOL WORKSHEET'!$BQ:$BQ,'SCHOOL WORKSHEET'!$B:$B,TRUE,'SCHOOL WORKSHEET'!$C:$C,$A186)+SUMIFS('SCHOOL WORKSHEET'!$BT:$BT,'SCHOOL WORKSHEET'!$B:$B,TRUE,'SCHOOL WORKSHEET'!$C:$C,$A186)</f>
        <v>0</v>
      </c>
      <c r="P186" s="210">
        <f>SUMIFS('SCHOOL WORKSHEET'!$BR:$BR,'SCHOOL WORKSHEET'!$B:$B,TRUE,'SCHOOL WORKSHEET'!$C:$C,$A186)</f>
        <v>0</v>
      </c>
      <c r="Q186" s="210">
        <f>SUMIFS('SCHOOL WORKSHEET'!$BU:$BU,'SCHOOL WORKSHEET'!$B:$B,TRUE,'SCHOOL WORKSHEET'!$C:$C,$A186)+SUMIFS('SCHOOL WORKSHEET'!$BS:$BS,'SCHOOL WORKSHEET'!$B:$B,TRUE,'SCHOOL WORKSHEET'!$C:$C,$A186)</f>
        <v>0</v>
      </c>
      <c r="R186" s="167">
        <f t="shared" si="10"/>
        <v>0</v>
      </c>
      <c r="S186" s="211">
        <f>SUMIFS('SCHOOL WORKSHEET'!$BV:$BV,'SCHOOL WORKSHEET'!$B:$B,TRUE,'SCHOOL WORKSHEET'!$C:$C,$A186)</f>
        <v>0</v>
      </c>
      <c r="T186" s="212">
        <f>SUMIFS('SCHOOL WORKSHEET'!$BW:$BW,'SCHOOL WORKSHEET'!$B:$B,TRUE,'SCHOOL WORKSHEET'!$C:$C,$A186)</f>
        <v>0</v>
      </c>
      <c r="U186" s="213">
        <f t="shared" si="11"/>
        <v>0</v>
      </c>
      <c r="V186" s="214">
        <f t="shared" si="12"/>
        <v>0</v>
      </c>
    </row>
    <row r="187" spans="1:22" ht="22.5" customHeight="1" x14ac:dyDescent="0.2">
      <c r="A187" s="200">
        <v>184</v>
      </c>
      <c r="B187" s="201" t="s">
        <v>490</v>
      </c>
      <c r="C187" s="202">
        <f>COUNTIFS('SCHOOL WORKSHEET'!B:B,TRUE,'SCHOOL WORKSHEET'!C:C,A187)</f>
        <v>0</v>
      </c>
      <c r="D187" s="203">
        <f>SUMIFS('SCHOOL WORKSHEET'!$I:$I,'SCHOOL WORKSHEET'!$B:$B,TRUE,'SCHOOL WORKSHEET'!$C:$C,$A187)</f>
        <v>0</v>
      </c>
      <c r="E187" s="98">
        <f>IF(SUMIFS('SCHOOL WORKSHEET'!$F:$F,'SCHOOL WORKSHEET'!$B:$B,TRUE,'SCHOOL WORKSHEET'!$C:$C,$A187)=0,0,
IF(ROUND(SUMIFS('SCHOOL WORKSHEET'!$F:$F,'SCHOOL WORKSHEET'!$B:$B,TRUE,'SCHOOL WORKSHEET'!$C:$C,$A187)/SUMIFS('SCHOOL WORKSHEET'!$I:$I,'SCHOOL WORKSHEET'!$B:$B,TRUE,'SCHOOL WORKSHEET'!$C:$C,$A187),4)&gt;=0.4,
MIN(1,ROUND(SUMIFS('SCHOOL WORKSHEET'!$F:$F,'SCHOOL WORKSHEET'!$B:$B,TRUE,'SCHOOL WORKSHEET'!$C:$C,$A187)/SUMIFS('SCHOOL WORKSHEET'!$I:$I,'SCHOOL WORKSHEET'!$B:$B,TRUE,'SCHOOL WORKSHEET'!$C:$C,$A187)*'FEDERAL RATES (HIDDEN)'!$C$2,4)),
ROUND(SUMIFS('SCHOOL WORKSHEET'!$F:$F,'SCHOOL WORKSHEET'!$B:$B,TRUE,'SCHOOL WORKSHEET'!$C:$C,$A187)/SUMIFS('SCHOOL WORKSHEET'!$I:$I,'SCHOOL WORKSHEET'!$B:$B,TRUE,'SCHOOL WORKSHEET'!$C:$C,$A187),4)))</f>
        <v>0</v>
      </c>
      <c r="F187" s="204"/>
      <c r="G187" s="205">
        <f>IF(SUMIFS('SCHOOL WORKSHEET'!$H:$H,'SCHOOL WORKSHEET'!$B:$B,TRUE,'SCHOOL WORKSHEET'!$C:$C,$A187)=0,0,1-$E187)</f>
        <v>0</v>
      </c>
      <c r="H187" s="206">
        <f>IF($C187=0,0,SUMIFS('SCHOOL WORKSHEET'!$S:$S,'SCHOOL WORKSHEET'!$B:$B,TRUE,'SCHOOL WORKSHEET'!$C:$C,$A187)/SUMIFS('SCHOOL WORKSHEET'!$N:$N,'SCHOOL WORKSHEET'!$B:$B,TRUE,'SCHOOL WORKSHEET'!$C:$C,$A187))</f>
        <v>0</v>
      </c>
      <c r="I187" s="207">
        <f>IF($C187=0,0,SUMIFS('SCHOOL WORKSHEET'!$X:$X,'SCHOOL WORKSHEET'!$B:$B,TRUE,'SCHOOL WORKSHEET'!$C:$C,$A187)/SUMIFS('SCHOOL WORKSHEET'!$N:$N,'SCHOOL WORKSHEET'!$B:$B,TRUE,'SCHOOL WORKSHEET'!$C:$C,$A187))</f>
        <v>0</v>
      </c>
      <c r="J187" s="207">
        <f>IF($C187=0,0,SUMIFS('SCHOOL WORKSHEET'!$AC:$AC,'SCHOOL WORKSHEET'!$B:$B,TRUE,'SCHOOL WORKSHEET'!$C:$C,$A187)/SUMIFS('SCHOOL WORKSHEET'!$N:$N,'SCHOOL WORKSHEET'!$B:$B,TRUE,'SCHOOL WORKSHEET'!$C:$C,$A187))</f>
        <v>0</v>
      </c>
      <c r="K187" s="207">
        <f>IF($C187=0,0,SUMIFS('SCHOOL WORKSHEET'!$AH:$AH,'SCHOOL WORKSHEET'!$B:$B,TRUE,'SCHOOL WORKSHEET'!$C:$C,$A187)/SUMIFS('SCHOOL WORKSHEET'!$N:$N,'SCHOOL WORKSHEET'!$B:$B,TRUE,'SCHOOL WORKSHEET'!$C:$C,$A187))</f>
        <v>0</v>
      </c>
      <c r="L187" s="208">
        <f>IF($C187=0,0,SUMIFS('SCHOOL WORKSHEET'!$AJ:$AJ,'SCHOOL WORKSHEET'!$B:$B,TRUE,'SCHOOL WORKSHEET'!$C:$C,$A187)/SUMIFS('SCHOOL WORKSHEET'!$N:$N,'SCHOOL WORKSHEET'!$B:$B,TRUE,'SCHOOL WORKSHEET'!$C:$C,$A187))</f>
        <v>0</v>
      </c>
      <c r="M187" s="209">
        <f>SUMIFS('SCHOOL WORKSHEET'!$BO:$BO,'SCHOOL WORKSHEET'!$B:$B,TRUE,'SCHOOL WORKSHEET'!$C:$C,$A187)+SUMIFS('SCHOOL WORKSHEET'!$BS:$BS,'SCHOOL WORKSHEET'!$B:$B,TRUE,'SCHOOL WORKSHEET'!$C:$C,$A187)</f>
        <v>0</v>
      </c>
      <c r="N187" s="210">
        <f>SUMIFS('SCHOOL WORKSHEET'!$BP:$BP,'SCHOOL WORKSHEET'!$B:$B,TRUE,'SCHOOL WORKSHEET'!$C:$C,$A187)</f>
        <v>0</v>
      </c>
      <c r="O187" s="210">
        <f>SUMIFS('SCHOOL WORKSHEET'!$BQ:$BQ,'SCHOOL WORKSHEET'!$B:$B,TRUE,'SCHOOL WORKSHEET'!$C:$C,$A187)+SUMIFS('SCHOOL WORKSHEET'!$BT:$BT,'SCHOOL WORKSHEET'!$B:$B,TRUE,'SCHOOL WORKSHEET'!$C:$C,$A187)</f>
        <v>0</v>
      </c>
      <c r="P187" s="210">
        <f>SUMIFS('SCHOOL WORKSHEET'!$BR:$BR,'SCHOOL WORKSHEET'!$B:$B,TRUE,'SCHOOL WORKSHEET'!$C:$C,$A187)</f>
        <v>0</v>
      </c>
      <c r="Q187" s="210">
        <f>SUMIFS('SCHOOL WORKSHEET'!$BU:$BU,'SCHOOL WORKSHEET'!$B:$B,TRUE,'SCHOOL WORKSHEET'!$C:$C,$A187)+SUMIFS('SCHOOL WORKSHEET'!$BS:$BS,'SCHOOL WORKSHEET'!$B:$B,TRUE,'SCHOOL WORKSHEET'!$C:$C,$A187)</f>
        <v>0</v>
      </c>
      <c r="R187" s="167">
        <f t="shared" si="10"/>
        <v>0</v>
      </c>
      <c r="S187" s="211">
        <f>SUMIFS('SCHOOL WORKSHEET'!$BV:$BV,'SCHOOL WORKSHEET'!$B:$B,TRUE,'SCHOOL WORKSHEET'!$C:$C,$A187)</f>
        <v>0</v>
      </c>
      <c r="T187" s="212">
        <f>SUMIFS('SCHOOL WORKSHEET'!$BW:$BW,'SCHOOL WORKSHEET'!$B:$B,TRUE,'SCHOOL WORKSHEET'!$C:$C,$A187)</f>
        <v>0</v>
      </c>
      <c r="U187" s="213">
        <f t="shared" si="11"/>
        <v>0</v>
      </c>
      <c r="V187" s="214">
        <f t="shared" si="12"/>
        <v>0</v>
      </c>
    </row>
    <row r="188" spans="1:22" ht="22.5" customHeight="1" x14ac:dyDescent="0.2">
      <c r="A188" s="200">
        <v>185</v>
      </c>
      <c r="B188" s="201" t="s">
        <v>491</v>
      </c>
      <c r="C188" s="202">
        <f>COUNTIFS('SCHOOL WORKSHEET'!B:B,TRUE,'SCHOOL WORKSHEET'!C:C,A188)</f>
        <v>0</v>
      </c>
      <c r="D188" s="203">
        <f>SUMIFS('SCHOOL WORKSHEET'!$I:$I,'SCHOOL WORKSHEET'!$B:$B,TRUE,'SCHOOL WORKSHEET'!$C:$C,$A188)</f>
        <v>0</v>
      </c>
      <c r="E188" s="98">
        <f>IF(SUMIFS('SCHOOL WORKSHEET'!$F:$F,'SCHOOL WORKSHEET'!$B:$B,TRUE,'SCHOOL WORKSHEET'!$C:$C,$A188)=0,0,
IF(ROUND(SUMIFS('SCHOOL WORKSHEET'!$F:$F,'SCHOOL WORKSHEET'!$B:$B,TRUE,'SCHOOL WORKSHEET'!$C:$C,$A188)/SUMIFS('SCHOOL WORKSHEET'!$I:$I,'SCHOOL WORKSHEET'!$B:$B,TRUE,'SCHOOL WORKSHEET'!$C:$C,$A188),4)&gt;=0.4,
MIN(1,ROUND(SUMIFS('SCHOOL WORKSHEET'!$F:$F,'SCHOOL WORKSHEET'!$B:$B,TRUE,'SCHOOL WORKSHEET'!$C:$C,$A188)/SUMIFS('SCHOOL WORKSHEET'!$I:$I,'SCHOOL WORKSHEET'!$B:$B,TRUE,'SCHOOL WORKSHEET'!$C:$C,$A188)*'FEDERAL RATES (HIDDEN)'!$C$2,4)),
ROUND(SUMIFS('SCHOOL WORKSHEET'!$F:$F,'SCHOOL WORKSHEET'!$B:$B,TRUE,'SCHOOL WORKSHEET'!$C:$C,$A188)/SUMIFS('SCHOOL WORKSHEET'!$I:$I,'SCHOOL WORKSHEET'!$B:$B,TRUE,'SCHOOL WORKSHEET'!$C:$C,$A188),4)))</f>
        <v>0</v>
      </c>
      <c r="F188" s="204"/>
      <c r="G188" s="205">
        <f>IF(SUMIFS('SCHOOL WORKSHEET'!$H:$H,'SCHOOL WORKSHEET'!$B:$B,TRUE,'SCHOOL WORKSHEET'!$C:$C,$A188)=0,0,1-$E188)</f>
        <v>0</v>
      </c>
      <c r="H188" s="206">
        <f>IF($C188=0,0,SUMIFS('SCHOOL WORKSHEET'!$S:$S,'SCHOOL WORKSHEET'!$B:$B,TRUE,'SCHOOL WORKSHEET'!$C:$C,$A188)/SUMIFS('SCHOOL WORKSHEET'!$N:$N,'SCHOOL WORKSHEET'!$B:$B,TRUE,'SCHOOL WORKSHEET'!$C:$C,$A188))</f>
        <v>0</v>
      </c>
      <c r="I188" s="207">
        <f>IF($C188=0,0,SUMIFS('SCHOOL WORKSHEET'!$X:$X,'SCHOOL WORKSHEET'!$B:$B,TRUE,'SCHOOL WORKSHEET'!$C:$C,$A188)/SUMIFS('SCHOOL WORKSHEET'!$N:$N,'SCHOOL WORKSHEET'!$B:$B,TRUE,'SCHOOL WORKSHEET'!$C:$C,$A188))</f>
        <v>0</v>
      </c>
      <c r="J188" s="207">
        <f>IF($C188=0,0,SUMIFS('SCHOOL WORKSHEET'!$AC:$AC,'SCHOOL WORKSHEET'!$B:$B,TRUE,'SCHOOL WORKSHEET'!$C:$C,$A188)/SUMIFS('SCHOOL WORKSHEET'!$N:$N,'SCHOOL WORKSHEET'!$B:$B,TRUE,'SCHOOL WORKSHEET'!$C:$C,$A188))</f>
        <v>0</v>
      </c>
      <c r="K188" s="207">
        <f>IF($C188=0,0,SUMIFS('SCHOOL WORKSHEET'!$AH:$AH,'SCHOOL WORKSHEET'!$B:$B,TRUE,'SCHOOL WORKSHEET'!$C:$C,$A188)/SUMIFS('SCHOOL WORKSHEET'!$N:$N,'SCHOOL WORKSHEET'!$B:$B,TRUE,'SCHOOL WORKSHEET'!$C:$C,$A188))</f>
        <v>0</v>
      </c>
      <c r="L188" s="208">
        <f>IF($C188=0,0,SUMIFS('SCHOOL WORKSHEET'!$AJ:$AJ,'SCHOOL WORKSHEET'!$B:$B,TRUE,'SCHOOL WORKSHEET'!$C:$C,$A188)/SUMIFS('SCHOOL WORKSHEET'!$N:$N,'SCHOOL WORKSHEET'!$B:$B,TRUE,'SCHOOL WORKSHEET'!$C:$C,$A188))</f>
        <v>0</v>
      </c>
      <c r="M188" s="209">
        <f>SUMIFS('SCHOOL WORKSHEET'!$BO:$BO,'SCHOOL WORKSHEET'!$B:$B,TRUE,'SCHOOL WORKSHEET'!$C:$C,$A188)+SUMIFS('SCHOOL WORKSHEET'!$BS:$BS,'SCHOOL WORKSHEET'!$B:$B,TRUE,'SCHOOL WORKSHEET'!$C:$C,$A188)</f>
        <v>0</v>
      </c>
      <c r="N188" s="210">
        <f>SUMIFS('SCHOOL WORKSHEET'!$BP:$BP,'SCHOOL WORKSHEET'!$B:$B,TRUE,'SCHOOL WORKSHEET'!$C:$C,$A188)</f>
        <v>0</v>
      </c>
      <c r="O188" s="210">
        <f>SUMIFS('SCHOOL WORKSHEET'!$BQ:$BQ,'SCHOOL WORKSHEET'!$B:$B,TRUE,'SCHOOL WORKSHEET'!$C:$C,$A188)+SUMIFS('SCHOOL WORKSHEET'!$BT:$BT,'SCHOOL WORKSHEET'!$B:$B,TRUE,'SCHOOL WORKSHEET'!$C:$C,$A188)</f>
        <v>0</v>
      </c>
      <c r="P188" s="210">
        <f>SUMIFS('SCHOOL WORKSHEET'!$BR:$BR,'SCHOOL WORKSHEET'!$B:$B,TRUE,'SCHOOL WORKSHEET'!$C:$C,$A188)</f>
        <v>0</v>
      </c>
      <c r="Q188" s="210">
        <f>SUMIFS('SCHOOL WORKSHEET'!$BU:$BU,'SCHOOL WORKSHEET'!$B:$B,TRUE,'SCHOOL WORKSHEET'!$C:$C,$A188)+SUMIFS('SCHOOL WORKSHEET'!$BS:$BS,'SCHOOL WORKSHEET'!$B:$B,TRUE,'SCHOOL WORKSHEET'!$C:$C,$A188)</f>
        <v>0</v>
      </c>
      <c r="R188" s="167">
        <f t="shared" si="10"/>
        <v>0</v>
      </c>
      <c r="S188" s="211">
        <f>SUMIFS('SCHOOL WORKSHEET'!$BV:$BV,'SCHOOL WORKSHEET'!$B:$B,TRUE,'SCHOOL WORKSHEET'!$C:$C,$A188)</f>
        <v>0</v>
      </c>
      <c r="T188" s="212">
        <f>SUMIFS('SCHOOL WORKSHEET'!$BW:$BW,'SCHOOL WORKSHEET'!$B:$B,TRUE,'SCHOOL WORKSHEET'!$C:$C,$A188)</f>
        <v>0</v>
      </c>
      <c r="U188" s="213">
        <f t="shared" si="11"/>
        <v>0</v>
      </c>
      <c r="V188" s="214">
        <f t="shared" si="12"/>
        <v>0</v>
      </c>
    </row>
    <row r="189" spans="1:22" ht="22.5" customHeight="1" x14ac:dyDescent="0.2">
      <c r="A189" s="200">
        <v>186</v>
      </c>
      <c r="B189" s="201" t="s">
        <v>492</v>
      </c>
      <c r="C189" s="202">
        <f>COUNTIFS('SCHOOL WORKSHEET'!B:B,TRUE,'SCHOOL WORKSHEET'!C:C,A189)</f>
        <v>0</v>
      </c>
      <c r="D189" s="203">
        <f>SUMIFS('SCHOOL WORKSHEET'!$I:$I,'SCHOOL WORKSHEET'!$B:$B,TRUE,'SCHOOL WORKSHEET'!$C:$C,$A189)</f>
        <v>0</v>
      </c>
      <c r="E189" s="98">
        <f>IF(SUMIFS('SCHOOL WORKSHEET'!$F:$F,'SCHOOL WORKSHEET'!$B:$B,TRUE,'SCHOOL WORKSHEET'!$C:$C,$A189)=0,0,
IF(ROUND(SUMIFS('SCHOOL WORKSHEET'!$F:$F,'SCHOOL WORKSHEET'!$B:$B,TRUE,'SCHOOL WORKSHEET'!$C:$C,$A189)/SUMIFS('SCHOOL WORKSHEET'!$I:$I,'SCHOOL WORKSHEET'!$B:$B,TRUE,'SCHOOL WORKSHEET'!$C:$C,$A189),4)&gt;=0.4,
MIN(1,ROUND(SUMIFS('SCHOOL WORKSHEET'!$F:$F,'SCHOOL WORKSHEET'!$B:$B,TRUE,'SCHOOL WORKSHEET'!$C:$C,$A189)/SUMIFS('SCHOOL WORKSHEET'!$I:$I,'SCHOOL WORKSHEET'!$B:$B,TRUE,'SCHOOL WORKSHEET'!$C:$C,$A189)*'FEDERAL RATES (HIDDEN)'!$C$2,4)),
ROUND(SUMIFS('SCHOOL WORKSHEET'!$F:$F,'SCHOOL WORKSHEET'!$B:$B,TRUE,'SCHOOL WORKSHEET'!$C:$C,$A189)/SUMIFS('SCHOOL WORKSHEET'!$I:$I,'SCHOOL WORKSHEET'!$B:$B,TRUE,'SCHOOL WORKSHEET'!$C:$C,$A189),4)))</f>
        <v>0</v>
      </c>
      <c r="F189" s="204"/>
      <c r="G189" s="205">
        <f>IF(SUMIFS('SCHOOL WORKSHEET'!$H:$H,'SCHOOL WORKSHEET'!$B:$B,TRUE,'SCHOOL WORKSHEET'!$C:$C,$A189)=0,0,1-$E189)</f>
        <v>0</v>
      </c>
      <c r="H189" s="206">
        <f>IF($C189=0,0,SUMIFS('SCHOOL WORKSHEET'!$S:$S,'SCHOOL WORKSHEET'!$B:$B,TRUE,'SCHOOL WORKSHEET'!$C:$C,$A189)/SUMIFS('SCHOOL WORKSHEET'!$N:$N,'SCHOOL WORKSHEET'!$B:$B,TRUE,'SCHOOL WORKSHEET'!$C:$C,$A189))</f>
        <v>0</v>
      </c>
      <c r="I189" s="207">
        <f>IF($C189=0,0,SUMIFS('SCHOOL WORKSHEET'!$X:$X,'SCHOOL WORKSHEET'!$B:$B,TRUE,'SCHOOL WORKSHEET'!$C:$C,$A189)/SUMIFS('SCHOOL WORKSHEET'!$N:$N,'SCHOOL WORKSHEET'!$B:$B,TRUE,'SCHOOL WORKSHEET'!$C:$C,$A189))</f>
        <v>0</v>
      </c>
      <c r="J189" s="207">
        <f>IF($C189=0,0,SUMIFS('SCHOOL WORKSHEET'!$AC:$AC,'SCHOOL WORKSHEET'!$B:$B,TRUE,'SCHOOL WORKSHEET'!$C:$C,$A189)/SUMIFS('SCHOOL WORKSHEET'!$N:$N,'SCHOOL WORKSHEET'!$B:$B,TRUE,'SCHOOL WORKSHEET'!$C:$C,$A189))</f>
        <v>0</v>
      </c>
      <c r="K189" s="207">
        <f>IF($C189=0,0,SUMIFS('SCHOOL WORKSHEET'!$AH:$AH,'SCHOOL WORKSHEET'!$B:$B,TRUE,'SCHOOL WORKSHEET'!$C:$C,$A189)/SUMIFS('SCHOOL WORKSHEET'!$N:$N,'SCHOOL WORKSHEET'!$B:$B,TRUE,'SCHOOL WORKSHEET'!$C:$C,$A189))</f>
        <v>0</v>
      </c>
      <c r="L189" s="208">
        <f>IF($C189=0,0,SUMIFS('SCHOOL WORKSHEET'!$AJ:$AJ,'SCHOOL WORKSHEET'!$B:$B,TRUE,'SCHOOL WORKSHEET'!$C:$C,$A189)/SUMIFS('SCHOOL WORKSHEET'!$N:$N,'SCHOOL WORKSHEET'!$B:$B,TRUE,'SCHOOL WORKSHEET'!$C:$C,$A189))</f>
        <v>0</v>
      </c>
      <c r="M189" s="209">
        <f>SUMIFS('SCHOOL WORKSHEET'!$BO:$BO,'SCHOOL WORKSHEET'!$B:$B,TRUE,'SCHOOL WORKSHEET'!$C:$C,$A189)+SUMIFS('SCHOOL WORKSHEET'!$BS:$BS,'SCHOOL WORKSHEET'!$B:$B,TRUE,'SCHOOL WORKSHEET'!$C:$C,$A189)</f>
        <v>0</v>
      </c>
      <c r="N189" s="210">
        <f>SUMIFS('SCHOOL WORKSHEET'!$BP:$BP,'SCHOOL WORKSHEET'!$B:$B,TRUE,'SCHOOL WORKSHEET'!$C:$C,$A189)</f>
        <v>0</v>
      </c>
      <c r="O189" s="210">
        <f>SUMIFS('SCHOOL WORKSHEET'!$BQ:$BQ,'SCHOOL WORKSHEET'!$B:$B,TRUE,'SCHOOL WORKSHEET'!$C:$C,$A189)+SUMIFS('SCHOOL WORKSHEET'!$BT:$BT,'SCHOOL WORKSHEET'!$B:$B,TRUE,'SCHOOL WORKSHEET'!$C:$C,$A189)</f>
        <v>0</v>
      </c>
      <c r="P189" s="210">
        <f>SUMIFS('SCHOOL WORKSHEET'!$BR:$BR,'SCHOOL WORKSHEET'!$B:$B,TRUE,'SCHOOL WORKSHEET'!$C:$C,$A189)</f>
        <v>0</v>
      </c>
      <c r="Q189" s="210">
        <f>SUMIFS('SCHOOL WORKSHEET'!$BU:$BU,'SCHOOL WORKSHEET'!$B:$B,TRUE,'SCHOOL WORKSHEET'!$C:$C,$A189)+SUMIFS('SCHOOL WORKSHEET'!$BS:$BS,'SCHOOL WORKSHEET'!$B:$B,TRUE,'SCHOOL WORKSHEET'!$C:$C,$A189)</f>
        <v>0</v>
      </c>
      <c r="R189" s="167">
        <f t="shared" si="10"/>
        <v>0</v>
      </c>
      <c r="S189" s="211">
        <f>SUMIFS('SCHOOL WORKSHEET'!$BV:$BV,'SCHOOL WORKSHEET'!$B:$B,TRUE,'SCHOOL WORKSHEET'!$C:$C,$A189)</f>
        <v>0</v>
      </c>
      <c r="T189" s="212">
        <f>SUMIFS('SCHOOL WORKSHEET'!$BW:$BW,'SCHOOL WORKSHEET'!$B:$B,TRUE,'SCHOOL WORKSHEET'!$C:$C,$A189)</f>
        <v>0</v>
      </c>
      <c r="U189" s="213">
        <f t="shared" si="11"/>
        <v>0</v>
      </c>
      <c r="V189" s="214">
        <f t="shared" si="12"/>
        <v>0</v>
      </c>
    </row>
    <row r="190" spans="1:22" ht="22.5" customHeight="1" x14ac:dyDescent="0.2">
      <c r="A190" s="200">
        <v>187</v>
      </c>
      <c r="B190" s="201" t="s">
        <v>493</v>
      </c>
      <c r="C190" s="202">
        <f>COUNTIFS('SCHOOL WORKSHEET'!B:B,TRUE,'SCHOOL WORKSHEET'!C:C,A190)</f>
        <v>0</v>
      </c>
      <c r="D190" s="203">
        <f>SUMIFS('SCHOOL WORKSHEET'!$I:$I,'SCHOOL WORKSHEET'!$B:$B,TRUE,'SCHOOL WORKSHEET'!$C:$C,$A190)</f>
        <v>0</v>
      </c>
      <c r="E190" s="98">
        <f>IF(SUMIFS('SCHOOL WORKSHEET'!$F:$F,'SCHOOL WORKSHEET'!$B:$B,TRUE,'SCHOOL WORKSHEET'!$C:$C,$A190)=0,0,
IF(ROUND(SUMIFS('SCHOOL WORKSHEET'!$F:$F,'SCHOOL WORKSHEET'!$B:$B,TRUE,'SCHOOL WORKSHEET'!$C:$C,$A190)/SUMIFS('SCHOOL WORKSHEET'!$I:$I,'SCHOOL WORKSHEET'!$B:$B,TRUE,'SCHOOL WORKSHEET'!$C:$C,$A190),4)&gt;=0.4,
MIN(1,ROUND(SUMIFS('SCHOOL WORKSHEET'!$F:$F,'SCHOOL WORKSHEET'!$B:$B,TRUE,'SCHOOL WORKSHEET'!$C:$C,$A190)/SUMIFS('SCHOOL WORKSHEET'!$I:$I,'SCHOOL WORKSHEET'!$B:$B,TRUE,'SCHOOL WORKSHEET'!$C:$C,$A190)*'FEDERAL RATES (HIDDEN)'!$C$2,4)),
ROUND(SUMIFS('SCHOOL WORKSHEET'!$F:$F,'SCHOOL WORKSHEET'!$B:$B,TRUE,'SCHOOL WORKSHEET'!$C:$C,$A190)/SUMIFS('SCHOOL WORKSHEET'!$I:$I,'SCHOOL WORKSHEET'!$B:$B,TRUE,'SCHOOL WORKSHEET'!$C:$C,$A190),4)))</f>
        <v>0</v>
      </c>
      <c r="F190" s="204"/>
      <c r="G190" s="205">
        <f>IF(SUMIFS('SCHOOL WORKSHEET'!$H:$H,'SCHOOL WORKSHEET'!$B:$B,TRUE,'SCHOOL WORKSHEET'!$C:$C,$A190)=0,0,1-$E190)</f>
        <v>0</v>
      </c>
      <c r="H190" s="206">
        <f>IF($C190=0,0,SUMIFS('SCHOOL WORKSHEET'!$S:$S,'SCHOOL WORKSHEET'!$B:$B,TRUE,'SCHOOL WORKSHEET'!$C:$C,$A190)/SUMIFS('SCHOOL WORKSHEET'!$N:$N,'SCHOOL WORKSHEET'!$B:$B,TRUE,'SCHOOL WORKSHEET'!$C:$C,$A190))</f>
        <v>0</v>
      </c>
      <c r="I190" s="207">
        <f>IF($C190=0,0,SUMIFS('SCHOOL WORKSHEET'!$X:$X,'SCHOOL WORKSHEET'!$B:$B,TRUE,'SCHOOL WORKSHEET'!$C:$C,$A190)/SUMIFS('SCHOOL WORKSHEET'!$N:$N,'SCHOOL WORKSHEET'!$B:$B,TRUE,'SCHOOL WORKSHEET'!$C:$C,$A190))</f>
        <v>0</v>
      </c>
      <c r="J190" s="207">
        <f>IF($C190=0,0,SUMIFS('SCHOOL WORKSHEET'!$AC:$AC,'SCHOOL WORKSHEET'!$B:$B,TRUE,'SCHOOL WORKSHEET'!$C:$C,$A190)/SUMIFS('SCHOOL WORKSHEET'!$N:$N,'SCHOOL WORKSHEET'!$B:$B,TRUE,'SCHOOL WORKSHEET'!$C:$C,$A190))</f>
        <v>0</v>
      </c>
      <c r="K190" s="207">
        <f>IF($C190=0,0,SUMIFS('SCHOOL WORKSHEET'!$AH:$AH,'SCHOOL WORKSHEET'!$B:$B,TRUE,'SCHOOL WORKSHEET'!$C:$C,$A190)/SUMIFS('SCHOOL WORKSHEET'!$N:$N,'SCHOOL WORKSHEET'!$B:$B,TRUE,'SCHOOL WORKSHEET'!$C:$C,$A190))</f>
        <v>0</v>
      </c>
      <c r="L190" s="208">
        <f>IF($C190=0,0,SUMIFS('SCHOOL WORKSHEET'!$AJ:$AJ,'SCHOOL WORKSHEET'!$B:$B,TRUE,'SCHOOL WORKSHEET'!$C:$C,$A190)/SUMIFS('SCHOOL WORKSHEET'!$N:$N,'SCHOOL WORKSHEET'!$B:$B,TRUE,'SCHOOL WORKSHEET'!$C:$C,$A190))</f>
        <v>0</v>
      </c>
      <c r="M190" s="209">
        <f>SUMIFS('SCHOOL WORKSHEET'!$BO:$BO,'SCHOOL WORKSHEET'!$B:$B,TRUE,'SCHOOL WORKSHEET'!$C:$C,$A190)+SUMIFS('SCHOOL WORKSHEET'!$BS:$BS,'SCHOOL WORKSHEET'!$B:$B,TRUE,'SCHOOL WORKSHEET'!$C:$C,$A190)</f>
        <v>0</v>
      </c>
      <c r="N190" s="210">
        <f>SUMIFS('SCHOOL WORKSHEET'!$BP:$BP,'SCHOOL WORKSHEET'!$B:$B,TRUE,'SCHOOL WORKSHEET'!$C:$C,$A190)</f>
        <v>0</v>
      </c>
      <c r="O190" s="210">
        <f>SUMIFS('SCHOOL WORKSHEET'!$BQ:$BQ,'SCHOOL WORKSHEET'!$B:$B,TRUE,'SCHOOL WORKSHEET'!$C:$C,$A190)+SUMIFS('SCHOOL WORKSHEET'!$BT:$BT,'SCHOOL WORKSHEET'!$B:$B,TRUE,'SCHOOL WORKSHEET'!$C:$C,$A190)</f>
        <v>0</v>
      </c>
      <c r="P190" s="210">
        <f>SUMIFS('SCHOOL WORKSHEET'!$BR:$BR,'SCHOOL WORKSHEET'!$B:$B,TRUE,'SCHOOL WORKSHEET'!$C:$C,$A190)</f>
        <v>0</v>
      </c>
      <c r="Q190" s="210">
        <f>SUMIFS('SCHOOL WORKSHEET'!$BU:$BU,'SCHOOL WORKSHEET'!$B:$B,TRUE,'SCHOOL WORKSHEET'!$C:$C,$A190)+SUMIFS('SCHOOL WORKSHEET'!$BS:$BS,'SCHOOL WORKSHEET'!$B:$B,TRUE,'SCHOOL WORKSHEET'!$C:$C,$A190)</f>
        <v>0</v>
      </c>
      <c r="R190" s="167">
        <f t="shared" si="10"/>
        <v>0</v>
      </c>
      <c r="S190" s="211">
        <f>SUMIFS('SCHOOL WORKSHEET'!$BV:$BV,'SCHOOL WORKSHEET'!$B:$B,TRUE,'SCHOOL WORKSHEET'!$C:$C,$A190)</f>
        <v>0</v>
      </c>
      <c r="T190" s="212">
        <f>SUMIFS('SCHOOL WORKSHEET'!$BW:$BW,'SCHOOL WORKSHEET'!$B:$B,TRUE,'SCHOOL WORKSHEET'!$C:$C,$A190)</f>
        <v>0</v>
      </c>
      <c r="U190" s="213">
        <f t="shared" si="11"/>
        <v>0</v>
      </c>
      <c r="V190" s="214">
        <f t="shared" si="12"/>
        <v>0</v>
      </c>
    </row>
    <row r="191" spans="1:22" ht="22.5" customHeight="1" x14ac:dyDescent="0.2">
      <c r="A191" s="200">
        <v>188</v>
      </c>
      <c r="B191" s="201" t="s">
        <v>494</v>
      </c>
      <c r="C191" s="202">
        <f>COUNTIFS('SCHOOL WORKSHEET'!B:B,TRUE,'SCHOOL WORKSHEET'!C:C,A191)</f>
        <v>0</v>
      </c>
      <c r="D191" s="203">
        <f>SUMIFS('SCHOOL WORKSHEET'!$I:$I,'SCHOOL WORKSHEET'!$B:$B,TRUE,'SCHOOL WORKSHEET'!$C:$C,$A191)</f>
        <v>0</v>
      </c>
      <c r="E191" s="98">
        <f>IF(SUMIFS('SCHOOL WORKSHEET'!$F:$F,'SCHOOL WORKSHEET'!$B:$B,TRUE,'SCHOOL WORKSHEET'!$C:$C,$A191)=0,0,
IF(ROUND(SUMIFS('SCHOOL WORKSHEET'!$F:$F,'SCHOOL WORKSHEET'!$B:$B,TRUE,'SCHOOL WORKSHEET'!$C:$C,$A191)/SUMIFS('SCHOOL WORKSHEET'!$I:$I,'SCHOOL WORKSHEET'!$B:$B,TRUE,'SCHOOL WORKSHEET'!$C:$C,$A191),4)&gt;=0.4,
MIN(1,ROUND(SUMIFS('SCHOOL WORKSHEET'!$F:$F,'SCHOOL WORKSHEET'!$B:$B,TRUE,'SCHOOL WORKSHEET'!$C:$C,$A191)/SUMIFS('SCHOOL WORKSHEET'!$I:$I,'SCHOOL WORKSHEET'!$B:$B,TRUE,'SCHOOL WORKSHEET'!$C:$C,$A191)*'FEDERAL RATES (HIDDEN)'!$C$2,4)),
ROUND(SUMIFS('SCHOOL WORKSHEET'!$F:$F,'SCHOOL WORKSHEET'!$B:$B,TRUE,'SCHOOL WORKSHEET'!$C:$C,$A191)/SUMIFS('SCHOOL WORKSHEET'!$I:$I,'SCHOOL WORKSHEET'!$B:$B,TRUE,'SCHOOL WORKSHEET'!$C:$C,$A191),4)))</f>
        <v>0</v>
      </c>
      <c r="F191" s="204"/>
      <c r="G191" s="205">
        <f>IF(SUMIFS('SCHOOL WORKSHEET'!$H:$H,'SCHOOL WORKSHEET'!$B:$B,TRUE,'SCHOOL WORKSHEET'!$C:$C,$A191)=0,0,1-$E191)</f>
        <v>0</v>
      </c>
      <c r="H191" s="206">
        <f>IF($C191=0,0,SUMIFS('SCHOOL WORKSHEET'!$S:$S,'SCHOOL WORKSHEET'!$B:$B,TRUE,'SCHOOL WORKSHEET'!$C:$C,$A191)/SUMIFS('SCHOOL WORKSHEET'!$N:$N,'SCHOOL WORKSHEET'!$B:$B,TRUE,'SCHOOL WORKSHEET'!$C:$C,$A191))</f>
        <v>0</v>
      </c>
      <c r="I191" s="207">
        <f>IF($C191=0,0,SUMIFS('SCHOOL WORKSHEET'!$X:$X,'SCHOOL WORKSHEET'!$B:$B,TRUE,'SCHOOL WORKSHEET'!$C:$C,$A191)/SUMIFS('SCHOOL WORKSHEET'!$N:$N,'SCHOOL WORKSHEET'!$B:$B,TRUE,'SCHOOL WORKSHEET'!$C:$C,$A191))</f>
        <v>0</v>
      </c>
      <c r="J191" s="207">
        <f>IF($C191=0,0,SUMIFS('SCHOOL WORKSHEET'!$AC:$AC,'SCHOOL WORKSHEET'!$B:$B,TRUE,'SCHOOL WORKSHEET'!$C:$C,$A191)/SUMIFS('SCHOOL WORKSHEET'!$N:$N,'SCHOOL WORKSHEET'!$B:$B,TRUE,'SCHOOL WORKSHEET'!$C:$C,$A191))</f>
        <v>0</v>
      </c>
      <c r="K191" s="207">
        <f>IF($C191=0,0,SUMIFS('SCHOOL WORKSHEET'!$AH:$AH,'SCHOOL WORKSHEET'!$B:$B,TRUE,'SCHOOL WORKSHEET'!$C:$C,$A191)/SUMIFS('SCHOOL WORKSHEET'!$N:$N,'SCHOOL WORKSHEET'!$B:$B,TRUE,'SCHOOL WORKSHEET'!$C:$C,$A191))</f>
        <v>0</v>
      </c>
      <c r="L191" s="208">
        <f>IF($C191=0,0,SUMIFS('SCHOOL WORKSHEET'!$AJ:$AJ,'SCHOOL WORKSHEET'!$B:$B,TRUE,'SCHOOL WORKSHEET'!$C:$C,$A191)/SUMIFS('SCHOOL WORKSHEET'!$N:$N,'SCHOOL WORKSHEET'!$B:$B,TRUE,'SCHOOL WORKSHEET'!$C:$C,$A191))</f>
        <v>0</v>
      </c>
      <c r="M191" s="209">
        <f>SUMIFS('SCHOOL WORKSHEET'!$BO:$BO,'SCHOOL WORKSHEET'!$B:$B,TRUE,'SCHOOL WORKSHEET'!$C:$C,$A191)+SUMIFS('SCHOOL WORKSHEET'!$BS:$BS,'SCHOOL WORKSHEET'!$B:$B,TRUE,'SCHOOL WORKSHEET'!$C:$C,$A191)</f>
        <v>0</v>
      </c>
      <c r="N191" s="210">
        <f>SUMIFS('SCHOOL WORKSHEET'!$BP:$BP,'SCHOOL WORKSHEET'!$B:$B,TRUE,'SCHOOL WORKSHEET'!$C:$C,$A191)</f>
        <v>0</v>
      </c>
      <c r="O191" s="210">
        <f>SUMIFS('SCHOOL WORKSHEET'!$BQ:$BQ,'SCHOOL WORKSHEET'!$B:$B,TRUE,'SCHOOL WORKSHEET'!$C:$C,$A191)+SUMIFS('SCHOOL WORKSHEET'!$BT:$BT,'SCHOOL WORKSHEET'!$B:$B,TRUE,'SCHOOL WORKSHEET'!$C:$C,$A191)</f>
        <v>0</v>
      </c>
      <c r="P191" s="210">
        <f>SUMIFS('SCHOOL WORKSHEET'!$BR:$BR,'SCHOOL WORKSHEET'!$B:$B,TRUE,'SCHOOL WORKSHEET'!$C:$C,$A191)</f>
        <v>0</v>
      </c>
      <c r="Q191" s="210">
        <f>SUMIFS('SCHOOL WORKSHEET'!$BU:$BU,'SCHOOL WORKSHEET'!$B:$B,TRUE,'SCHOOL WORKSHEET'!$C:$C,$A191)+SUMIFS('SCHOOL WORKSHEET'!$BS:$BS,'SCHOOL WORKSHEET'!$B:$B,TRUE,'SCHOOL WORKSHEET'!$C:$C,$A191)</f>
        <v>0</v>
      </c>
      <c r="R191" s="167">
        <f t="shared" si="10"/>
        <v>0</v>
      </c>
      <c r="S191" s="211">
        <f>SUMIFS('SCHOOL WORKSHEET'!$BV:$BV,'SCHOOL WORKSHEET'!$B:$B,TRUE,'SCHOOL WORKSHEET'!$C:$C,$A191)</f>
        <v>0</v>
      </c>
      <c r="T191" s="212">
        <f>SUMIFS('SCHOOL WORKSHEET'!$BW:$BW,'SCHOOL WORKSHEET'!$B:$B,TRUE,'SCHOOL WORKSHEET'!$C:$C,$A191)</f>
        <v>0</v>
      </c>
      <c r="U191" s="213">
        <f t="shared" si="11"/>
        <v>0</v>
      </c>
      <c r="V191" s="214">
        <f t="shared" si="12"/>
        <v>0</v>
      </c>
    </row>
    <row r="192" spans="1:22" ht="22.5" customHeight="1" x14ac:dyDescent="0.2">
      <c r="A192" s="200">
        <v>189</v>
      </c>
      <c r="B192" s="201" t="s">
        <v>495</v>
      </c>
      <c r="C192" s="202">
        <f>COUNTIFS('SCHOOL WORKSHEET'!B:B,TRUE,'SCHOOL WORKSHEET'!C:C,A192)</f>
        <v>0</v>
      </c>
      <c r="D192" s="203">
        <f>SUMIFS('SCHOOL WORKSHEET'!$I:$I,'SCHOOL WORKSHEET'!$B:$B,TRUE,'SCHOOL WORKSHEET'!$C:$C,$A192)</f>
        <v>0</v>
      </c>
      <c r="E192" s="98">
        <f>IF(SUMIFS('SCHOOL WORKSHEET'!$F:$F,'SCHOOL WORKSHEET'!$B:$B,TRUE,'SCHOOL WORKSHEET'!$C:$C,$A192)=0,0,
IF(ROUND(SUMIFS('SCHOOL WORKSHEET'!$F:$F,'SCHOOL WORKSHEET'!$B:$B,TRUE,'SCHOOL WORKSHEET'!$C:$C,$A192)/SUMIFS('SCHOOL WORKSHEET'!$I:$I,'SCHOOL WORKSHEET'!$B:$B,TRUE,'SCHOOL WORKSHEET'!$C:$C,$A192),4)&gt;=0.4,
MIN(1,ROUND(SUMIFS('SCHOOL WORKSHEET'!$F:$F,'SCHOOL WORKSHEET'!$B:$B,TRUE,'SCHOOL WORKSHEET'!$C:$C,$A192)/SUMIFS('SCHOOL WORKSHEET'!$I:$I,'SCHOOL WORKSHEET'!$B:$B,TRUE,'SCHOOL WORKSHEET'!$C:$C,$A192)*'FEDERAL RATES (HIDDEN)'!$C$2,4)),
ROUND(SUMIFS('SCHOOL WORKSHEET'!$F:$F,'SCHOOL WORKSHEET'!$B:$B,TRUE,'SCHOOL WORKSHEET'!$C:$C,$A192)/SUMIFS('SCHOOL WORKSHEET'!$I:$I,'SCHOOL WORKSHEET'!$B:$B,TRUE,'SCHOOL WORKSHEET'!$C:$C,$A192),4)))</f>
        <v>0</v>
      </c>
      <c r="F192" s="204"/>
      <c r="G192" s="205">
        <f>IF(SUMIFS('SCHOOL WORKSHEET'!$H:$H,'SCHOOL WORKSHEET'!$B:$B,TRUE,'SCHOOL WORKSHEET'!$C:$C,$A192)=0,0,1-$E192)</f>
        <v>0</v>
      </c>
      <c r="H192" s="206">
        <f>IF($C192=0,0,SUMIFS('SCHOOL WORKSHEET'!$S:$S,'SCHOOL WORKSHEET'!$B:$B,TRUE,'SCHOOL WORKSHEET'!$C:$C,$A192)/SUMIFS('SCHOOL WORKSHEET'!$N:$N,'SCHOOL WORKSHEET'!$B:$B,TRUE,'SCHOOL WORKSHEET'!$C:$C,$A192))</f>
        <v>0</v>
      </c>
      <c r="I192" s="207">
        <f>IF($C192=0,0,SUMIFS('SCHOOL WORKSHEET'!$X:$X,'SCHOOL WORKSHEET'!$B:$B,TRUE,'SCHOOL WORKSHEET'!$C:$C,$A192)/SUMIFS('SCHOOL WORKSHEET'!$N:$N,'SCHOOL WORKSHEET'!$B:$B,TRUE,'SCHOOL WORKSHEET'!$C:$C,$A192))</f>
        <v>0</v>
      </c>
      <c r="J192" s="207">
        <f>IF($C192=0,0,SUMIFS('SCHOOL WORKSHEET'!$AC:$AC,'SCHOOL WORKSHEET'!$B:$B,TRUE,'SCHOOL WORKSHEET'!$C:$C,$A192)/SUMIFS('SCHOOL WORKSHEET'!$N:$N,'SCHOOL WORKSHEET'!$B:$B,TRUE,'SCHOOL WORKSHEET'!$C:$C,$A192))</f>
        <v>0</v>
      </c>
      <c r="K192" s="207">
        <f>IF($C192=0,0,SUMIFS('SCHOOL WORKSHEET'!$AH:$AH,'SCHOOL WORKSHEET'!$B:$B,TRUE,'SCHOOL WORKSHEET'!$C:$C,$A192)/SUMIFS('SCHOOL WORKSHEET'!$N:$N,'SCHOOL WORKSHEET'!$B:$B,TRUE,'SCHOOL WORKSHEET'!$C:$C,$A192))</f>
        <v>0</v>
      </c>
      <c r="L192" s="208">
        <f>IF($C192=0,0,SUMIFS('SCHOOL WORKSHEET'!$AJ:$AJ,'SCHOOL WORKSHEET'!$B:$B,TRUE,'SCHOOL WORKSHEET'!$C:$C,$A192)/SUMIFS('SCHOOL WORKSHEET'!$N:$N,'SCHOOL WORKSHEET'!$B:$B,TRUE,'SCHOOL WORKSHEET'!$C:$C,$A192))</f>
        <v>0</v>
      </c>
      <c r="M192" s="209">
        <f>SUMIFS('SCHOOL WORKSHEET'!$BO:$BO,'SCHOOL WORKSHEET'!$B:$B,TRUE,'SCHOOL WORKSHEET'!$C:$C,$A192)+SUMIFS('SCHOOL WORKSHEET'!$BS:$BS,'SCHOOL WORKSHEET'!$B:$B,TRUE,'SCHOOL WORKSHEET'!$C:$C,$A192)</f>
        <v>0</v>
      </c>
      <c r="N192" s="210">
        <f>SUMIFS('SCHOOL WORKSHEET'!$BP:$BP,'SCHOOL WORKSHEET'!$B:$B,TRUE,'SCHOOL WORKSHEET'!$C:$C,$A192)</f>
        <v>0</v>
      </c>
      <c r="O192" s="210">
        <f>SUMIFS('SCHOOL WORKSHEET'!$BQ:$BQ,'SCHOOL WORKSHEET'!$B:$B,TRUE,'SCHOOL WORKSHEET'!$C:$C,$A192)+SUMIFS('SCHOOL WORKSHEET'!$BT:$BT,'SCHOOL WORKSHEET'!$B:$B,TRUE,'SCHOOL WORKSHEET'!$C:$C,$A192)</f>
        <v>0</v>
      </c>
      <c r="P192" s="210">
        <f>SUMIFS('SCHOOL WORKSHEET'!$BR:$BR,'SCHOOL WORKSHEET'!$B:$B,TRUE,'SCHOOL WORKSHEET'!$C:$C,$A192)</f>
        <v>0</v>
      </c>
      <c r="Q192" s="210">
        <f>SUMIFS('SCHOOL WORKSHEET'!$BU:$BU,'SCHOOL WORKSHEET'!$B:$B,TRUE,'SCHOOL WORKSHEET'!$C:$C,$A192)+SUMIFS('SCHOOL WORKSHEET'!$BS:$BS,'SCHOOL WORKSHEET'!$B:$B,TRUE,'SCHOOL WORKSHEET'!$C:$C,$A192)</f>
        <v>0</v>
      </c>
      <c r="R192" s="167">
        <f t="shared" si="10"/>
        <v>0</v>
      </c>
      <c r="S192" s="211">
        <f>SUMIFS('SCHOOL WORKSHEET'!$BV:$BV,'SCHOOL WORKSHEET'!$B:$B,TRUE,'SCHOOL WORKSHEET'!$C:$C,$A192)</f>
        <v>0</v>
      </c>
      <c r="T192" s="212">
        <f>SUMIFS('SCHOOL WORKSHEET'!$BW:$BW,'SCHOOL WORKSHEET'!$B:$B,TRUE,'SCHOOL WORKSHEET'!$C:$C,$A192)</f>
        <v>0</v>
      </c>
      <c r="U192" s="213">
        <f t="shared" si="11"/>
        <v>0</v>
      </c>
      <c r="V192" s="214">
        <f t="shared" si="12"/>
        <v>0</v>
      </c>
    </row>
    <row r="193" spans="1:22" ht="22.5" customHeight="1" x14ac:dyDescent="0.2">
      <c r="A193" s="200">
        <v>190</v>
      </c>
      <c r="B193" s="201" t="s">
        <v>496</v>
      </c>
      <c r="C193" s="202">
        <f>COUNTIFS('SCHOOL WORKSHEET'!B:B,TRUE,'SCHOOL WORKSHEET'!C:C,A193)</f>
        <v>0</v>
      </c>
      <c r="D193" s="203">
        <f>SUMIFS('SCHOOL WORKSHEET'!$I:$I,'SCHOOL WORKSHEET'!$B:$B,TRUE,'SCHOOL WORKSHEET'!$C:$C,$A193)</f>
        <v>0</v>
      </c>
      <c r="E193" s="98">
        <f>IF(SUMIFS('SCHOOL WORKSHEET'!$F:$F,'SCHOOL WORKSHEET'!$B:$B,TRUE,'SCHOOL WORKSHEET'!$C:$C,$A193)=0,0,
IF(ROUND(SUMIFS('SCHOOL WORKSHEET'!$F:$F,'SCHOOL WORKSHEET'!$B:$B,TRUE,'SCHOOL WORKSHEET'!$C:$C,$A193)/SUMIFS('SCHOOL WORKSHEET'!$I:$I,'SCHOOL WORKSHEET'!$B:$B,TRUE,'SCHOOL WORKSHEET'!$C:$C,$A193),4)&gt;=0.4,
MIN(1,ROUND(SUMIFS('SCHOOL WORKSHEET'!$F:$F,'SCHOOL WORKSHEET'!$B:$B,TRUE,'SCHOOL WORKSHEET'!$C:$C,$A193)/SUMIFS('SCHOOL WORKSHEET'!$I:$I,'SCHOOL WORKSHEET'!$B:$B,TRUE,'SCHOOL WORKSHEET'!$C:$C,$A193)*'FEDERAL RATES (HIDDEN)'!$C$2,4)),
ROUND(SUMIFS('SCHOOL WORKSHEET'!$F:$F,'SCHOOL WORKSHEET'!$B:$B,TRUE,'SCHOOL WORKSHEET'!$C:$C,$A193)/SUMIFS('SCHOOL WORKSHEET'!$I:$I,'SCHOOL WORKSHEET'!$B:$B,TRUE,'SCHOOL WORKSHEET'!$C:$C,$A193),4)))</f>
        <v>0</v>
      </c>
      <c r="F193" s="204"/>
      <c r="G193" s="205">
        <f>IF(SUMIFS('SCHOOL WORKSHEET'!$H:$H,'SCHOOL WORKSHEET'!$B:$B,TRUE,'SCHOOL WORKSHEET'!$C:$C,$A193)=0,0,1-$E193)</f>
        <v>0</v>
      </c>
      <c r="H193" s="206">
        <f>IF($C193=0,0,SUMIFS('SCHOOL WORKSHEET'!$S:$S,'SCHOOL WORKSHEET'!$B:$B,TRUE,'SCHOOL WORKSHEET'!$C:$C,$A193)/SUMIFS('SCHOOL WORKSHEET'!$N:$N,'SCHOOL WORKSHEET'!$B:$B,TRUE,'SCHOOL WORKSHEET'!$C:$C,$A193))</f>
        <v>0</v>
      </c>
      <c r="I193" s="207">
        <f>IF($C193=0,0,SUMIFS('SCHOOL WORKSHEET'!$X:$X,'SCHOOL WORKSHEET'!$B:$B,TRUE,'SCHOOL WORKSHEET'!$C:$C,$A193)/SUMIFS('SCHOOL WORKSHEET'!$N:$N,'SCHOOL WORKSHEET'!$B:$B,TRUE,'SCHOOL WORKSHEET'!$C:$C,$A193))</f>
        <v>0</v>
      </c>
      <c r="J193" s="207">
        <f>IF($C193=0,0,SUMIFS('SCHOOL WORKSHEET'!$AC:$AC,'SCHOOL WORKSHEET'!$B:$B,TRUE,'SCHOOL WORKSHEET'!$C:$C,$A193)/SUMIFS('SCHOOL WORKSHEET'!$N:$N,'SCHOOL WORKSHEET'!$B:$B,TRUE,'SCHOOL WORKSHEET'!$C:$C,$A193))</f>
        <v>0</v>
      </c>
      <c r="K193" s="207">
        <f>IF($C193=0,0,SUMIFS('SCHOOL WORKSHEET'!$AH:$AH,'SCHOOL WORKSHEET'!$B:$B,TRUE,'SCHOOL WORKSHEET'!$C:$C,$A193)/SUMIFS('SCHOOL WORKSHEET'!$N:$N,'SCHOOL WORKSHEET'!$B:$B,TRUE,'SCHOOL WORKSHEET'!$C:$C,$A193))</f>
        <v>0</v>
      </c>
      <c r="L193" s="208">
        <f>IF($C193=0,0,SUMIFS('SCHOOL WORKSHEET'!$AJ:$AJ,'SCHOOL WORKSHEET'!$B:$B,TRUE,'SCHOOL WORKSHEET'!$C:$C,$A193)/SUMIFS('SCHOOL WORKSHEET'!$N:$N,'SCHOOL WORKSHEET'!$B:$B,TRUE,'SCHOOL WORKSHEET'!$C:$C,$A193))</f>
        <v>0</v>
      </c>
      <c r="M193" s="209">
        <f>SUMIFS('SCHOOL WORKSHEET'!$BO:$BO,'SCHOOL WORKSHEET'!$B:$B,TRUE,'SCHOOL WORKSHEET'!$C:$C,$A193)+SUMIFS('SCHOOL WORKSHEET'!$BS:$BS,'SCHOOL WORKSHEET'!$B:$B,TRUE,'SCHOOL WORKSHEET'!$C:$C,$A193)</f>
        <v>0</v>
      </c>
      <c r="N193" s="210">
        <f>SUMIFS('SCHOOL WORKSHEET'!$BP:$BP,'SCHOOL WORKSHEET'!$B:$B,TRUE,'SCHOOL WORKSHEET'!$C:$C,$A193)</f>
        <v>0</v>
      </c>
      <c r="O193" s="210">
        <f>SUMIFS('SCHOOL WORKSHEET'!$BQ:$BQ,'SCHOOL WORKSHEET'!$B:$B,TRUE,'SCHOOL WORKSHEET'!$C:$C,$A193)+SUMIFS('SCHOOL WORKSHEET'!$BT:$BT,'SCHOOL WORKSHEET'!$B:$B,TRUE,'SCHOOL WORKSHEET'!$C:$C,$A193)</f>
        <v>0</v>
      </c>
      <c r="P193" s="210">
        <f>SUMIFS('SCHOOL WORKSHEET'!$BR:$BR,'SCHOOL WORKSHEET'!$B:$B,TRUE,'SCHOOL WORKSHEET'!$C:$C,$A193)</f>
        <v>0</v>
      </c>
      <c r="Q193" s="210">
        <f>SUMIFS('SCHOOL WORKSHEET'!$BU:$BU,'SCHOOL WORKSHEET'!$B:$B,TRUE,'SCHOOL WORKSHEET'!$C:$C,$A193)+SUMIFS('SCHOOL WORKSHEET'!$BS:$BS,'SCHOOL WORKSHEET'!$B:$B,TRUE,'SCHOOL WORKSHEET'!$C:$C,$A193)</f>
        <v>0</v>
      </c>
      <c r="R193" s="167">
        <f t="shared" si="10"/>
        <v>0</v>
      </c>
      <c r="S193" s="211">
        <f>SUMIFS('SCHOOL WORKSHEET'!$BV:$BV,'SCHOOL WORKSHEET'!$B:$B,TRUE,'SCHOOL WORKSHEET'!$C:$C,$A193)</f>
        <v>0</v>
      </c>
      <c r="T193" s="212">
        <f>SUMIFS('SCHOOL WORKSHEET'!$BW:$BW,'SCHOOL WORKSHEET'!$B:$B,TRUE,'SCHOOL WORKSHEET'!$C:$C,$A193)</f>
        <v>0</v>
      </c>
      <c r="U193" s="213">
        <f t="shared" si="11"/>
        <v>0</v>
      </c>
      <c r="V193" s="214">
        <f t="shared" si="12"/>
        <v>0</v>
      </c>
    </row>
    <row r="194" spans="1:22" ht="22.5" customHeight="1" x14ac:dyDescent="0.2">
      <c r="A194" s="200">
        <v>191</v>
      </c>
      <c r="B194" s="201" t="s">
        <v>497</v>
      </c>
      <c r="C194" s="202">
        <f>COUNTIFS('SCHOOL WORKSHEET'!B:B,TRUE,'SCHOOL WORKSHEET'!C:C,A194)</f>
        <v>0</v>
      </c>
      <c r="D194" s="203">
        <f>SUMIFS('SCHOOL WORKSHEET'!$I:$I,'SCHOOL WORKSHEET'!$B:$B,TRUE,'SCHOOL WORKSHEET'!$C:$C,$A194)</f>
        <v>0</v>
      </c>
      <c r="E194" s="98">
        <f>IF(SUMIFS('SCHOOL WORKSHEET'!$F:$F,'SCHOOL WORKSHEET'!$B:$B,TRUE,'SCHOOL WORKSHEET'!$C:$C,$A194)=0,0,
IF(ROUND(SUMIFS('SCHOOL WORKSHEET'!$F:$F,'SCHOOL WORKSHEET'!$B:$B,TRUE,'SCHOOL WORKSHEET'!$C:$C,$A194)/SUMIFS('SCHOOL WORKSHEET'!$I:$I,'SCHOOL WORKSHEET'!$B:$B,TRUE,'SCHOOL WORKSHEET'!$C:$C,$A194),4)&gt;=0.4,
MIN(1,ROUND(SUMIFS('SCHOOL WORKSHEET'!$F:$F,'SCHOOL WORKSHEET'!$B:$B,TRUE,'SCHOOL WORKSHEET'!$C:$C,$A194)/SUMIFS('SCHOOL WORKSHEET'!$I:$I,'SCHOOL WORKSHEET'!$B:$B,TRUE,'SCHOOL WORKSHEET'!$C:$C,$A194)*'FEDERAL RATES (HIDDEN)'!$C$2,4)),
ROUND(SUMIFS('SCHOOL WORKSHEET'!$F:$F,'SCHOOL WORKSHEET'!$B:$B,TRUE,'SCHOOL WORKSHEET'!$C:$C,$A194)/SUMIFS('SCHOOL WORKSHEET'!$I:$I,'SCHOOL WORKSHEET'!$B:$B,TRUE,'SCHOOL WORKSHEET'!$C:$C,$A194),4)))</f>
        <v>0</v>
      </c>
      <c r="F194" s="204"/>
      <c r="G194" s="205">
        <f>IF(SUMIFS('SCHOOL WORKSHEET'!$H:$H,'SCHOOL WORKSHEET'!$B:$B,TRUE,'SCHOOL WORKSHEET'!$C:$C,$A194)=0,0,1-$E194)</f>
        <v>0</v>
      </c>
      <c r="H194" s="206">
        <f>IF($C194=0,0,SUMIFS('SCHOOL WORKSHEET'!$S:$S,'SCHOOL WORKSHEET'!$B:$B,TRUE,'SCHOOL WORKSHEET'!$C:$C,$A194)/SUMIFS('SCHOOL WORKSHEET'!$N:$N,'SCHOOL WORKSHEET'!$B:$B,TRUE,'SCHOOL WORKSHEET'!$C:$C,$A194))</f>
        <v>0</v>
      </c>
      <c r="I194" s="207">
        <f>IF($C194=0,0,SUMIFS('SCHOOL WORKSHEET'!$X:$X,'SCHOOL WORKSHEET'!$B:$B,TRUE,'SCHOOL WORKSHEET'!$C:$C,$A194)/SUMIFS('SCHOOL WORKSHEET'!$N:$N,'SCHOOL WORKSHEET'!$B:$B,TRUE,'SCHOOL WORKSHEET'!$C:$C,$A194))</f>
        <v>0</v>
      </c>
      <c r="J194" s="207">
        <f>IF($C194=0,0,SUMIFS('SCHOOL WORKSHEET'!$AC:$AC,'SCHOOL WORKSHEET'!$B:$B,TRUE,'SCHOOL WORKSHEET'!$C:$C,$A194)/SUMIFS('SCHOOL WORKSHEET'!$N:$N,'SCHOOL WORKSHEET'!$B:$B,TRUE,'SCHOOL WORKSHEET'!$C:$C,$A194))</f>
        <v>0</v>
      </c>
      <c r="K194" s="207">
        <f>IF($C194=0,0,SUMIFS('SCHOOL WORKSHEET'!$AH:$AH,'SCHOOL WORKSHEET'!$B:$B,TRUE,'SCHOOL WORKSHEET'!$C:$C,$A194)/SUMIFS('SCHOOL WORKSHEET'!$N:$N,'SCHOOL WORKSHEET'!$B:$B,TRUE,'SCHOOL WORKSHEET'!$C:$C,$A194))</f>
        <v>0</v>
      </c>
      <c r="L194" s="208">
        <f>IF($C194=0,0,SUMIFS('SCHOOL WORKSHEET'!$AJ:$AJ,'SCHOOL WORKSHEET'!$B:$B,TRUE,'SCHOOL WORKSHEET'!$C:$C,$A194)/SUMIFS('SCHOOL WORKSHEET'!$N:$N,'SCHOOL WORKSHEET'!$B:$B,TRUE,'SCHOOL WORKSHEET'!$C:$C,$A194))</f>
        <v>0</v>
      </c>
      <c r="M194" s="209">
        <f>SUMIFS('SCHOOL WORKSHEET'!$BO:$BO,'SCHOOL WORKSHEET'!$B:$B,TRUE,'SCHOOL WORKSHEET'!$C:$C,$A194)+SUMIFS('SCHOOL WORKSHEET'!$BS:$BS,'SCHOOL WORKSHEET'!$B:$B,TRUE,'SCHOOL WORKSHEET'!$C:$C,$A194)</f>
        <v>0</v>
      </c>
      <c r="N194" s="210">
        <f>SUMIFS('SCHOOL WORKSHEET'!$BP:$BP,'SCHOOL WORKSHEET'!$B:$B,TRUE,'SCHOOL WORKSHEET'!$C:$C,$A194)</f>
        <v>0</v>
      </c>
      <c r="O194" s="210">
        <f>SUMIFS('SCHOOL WORKSHEET'!$BQ:$BQ,'SCHOOL WORKSHEET'!$B:$B,TRUE,'SCHOOL WORKSHEET'!$C:$C,$A194)+SUMIFS('SCHOOL WORKSHEET'!$BT:$BT,'SCHOOL WORKSHEET'!$B:$B,TRUE,'SCHOOL WORKSHEET'!$C:$C,$A194)</f>
        <v>0</v>
      </c>
      <c r="P194" s="210">
        <f>SUMIFS('SCHOOL WORKSHEET'!$BR:$BR,'SCHOOL WORKSHEET'!$B:$B,TRUE,'SCHOOL WORKSHEET'!$C:$C,$A194)</f>
        <v>0</v>
      </c>
      <c r="Q194" s="210">
        <f>SUMIFS('SCHOOL WORKSHEET'!$BU:$BU,'SCHOOL WORKSHEET'!$B:$B,TRUE,'SCHOOL WORKSHEET'!$C:$C,$A194)+SUMIFS('SCHOOL WORKSHEET'!$BS:$BS,'SCHOOL WORKSHEET'!$B:$B,TRUE,'SCHOOL WORKSHEET'!$C:$C,$A194)</f>
        <v>0</v>
      </c>
      <c r="R194" s="167">
        <f t="shared" si="10"/>
        <v>0</v>
      </c>
      <c r="S194" s="211">
        <f>SUMIFS('SCHOOL WORKSHEET'!$BV:$BV,'SCHOOL WORKSHEET'!$B:$B,TRUE,'SCHOOL WORKSHEET'!$C:$C,$A194)</f>
        <v>0</v>
      </c>
      <c r="T194" s="212">
        <f>SUMIFS('SCHOOL WORKSHEET'!$BW:$BW,'SCHOOL WORKSHEET'!$B:$B,TRUE,'SCHOOL WORKSHEET'!$C:$C,$A194)</f>
        <v>0</v>
      </c>
      <c r="U194" s="213">
        <f t="shared" si="11"/>
        <v>0</v>
      </c>
      <c r="V194" s="214">
        <f t="shared" si="12"/>
        <v>0</v>
      </c>
    </row>
    <row r="195" spans="1:22" ht="22.5" customHeight="1" x14ac:dyDescent="0.2">
      <c r="A195" s="200">
        <v>192</v>
      </c>
      <c r="B195" s="201" t="s">
        <v>498</v>
      </c>
      <c r="C195" s="202">
        <f>COUNTIFS('SCHOOL WORKSHEET'!B:B,TRUE,'SCHOOL WORKSHEET'!C:C,A195)</f>
        <v>0</v>
      </c>
      <c r="D195" s="203">
        <f>SUMIFS('SCHOOL WORKSHEET'!$I:$I,'SCHOOL WORKSHEET'!$B:$B,TRUE,'SCHOOL WORKSHEET'!$C:$C,$A195)</f>
        <v>0</v>
      </c>
      <c r="E195" s="98">
        <f>IF(SUMIFS('SCHOOL WORKSHEET'!$F:$F,'SCHOOL WORKSHEET'!$B:$B,TRUE,'SCHOOL WORKSHEET'!$C:$C,$A195)=0,0,
IF(ROUND(SUMIFS('SCHOOL WORKSHEET'!$F:$F,'SCHOOL WORKSHEET'!$B:$B,TRUE,'SCHOOL WORKSHEET'!$C:$C,$A195)/SUMIFS('SCHOOL WORKSHEET'!$I:$I,'SCHOOL WORKSHEET'!$B:$B,TRUE,'SCHOOL WORKSHEET'!$C:$C,$A195),4)&gt;=0.4,
MIN(1,ROUND(SUMIFS('SCHOOL WORKSHEET'!$F:$F,'SCHOOL WORKSHEET'!$B:$B,TRUE,'SCHOOL WORKSHEET'!$C:$C,$A195)/SUMIFS('SCHOOL WORKSHEET'!$I:$I,'SCHOOL WORKSHEET'!$B:$B,TRUE,'SCHOOL WORKSHEET'!$C:$C,$A195)*'FEDERAL RATES (HIDDEN)'!$C$2,4)),
ROUND(SUMIFS('SCHOOL WORKSHEET'!$F:$F,'SCHOOL WORKSHEET'!$B:$B,TRUE,'SCHOOL WORKSHEET'!$C:$C,$A195)/SUMIFS('SCHOOL WORKSHEET'!$I:$I,'SCHOOL WORKSHEET'!$B:$B,TRUE,'SCHOOL WORKSHEET'!$C:$C,$A195),4)))</f>
        <v>0</v>
      </c>
      <c r="F195" s="204"/>
      <c r="G195" s="205">
        <f>IF(SUMIFS('SCHOOL WORKSHEET'!$H:$H,'SCHOOL WORKSHEET'!$B:$B,TRUE,'SCHOOL WORKSHEET'!$C:$C,$A195)=0,0,1-$E195)</f>
        <v>0</v>
      </c>
      <c r="H195" s="206">
        <f>IF($C195=0,0,SUMIFS('SCHOOL WORKSHEET'!$S:$S,'SCHOOL WORKSHEET'!$B:$B,TRUE,'SCHOOL WORKSHEET'!$C:$C,$A195)/SUMIFS('SCHOOL WORKSHEET'!$N:$N,'SCHOOL WORKSHEET'!$B:$B,TRUE,'SCHOOL WORKSHEET'!$C:$C,$A195))</f>
        <v>0</v>
      </c>
      <c r="I195" s="207">
        <f>IF($C195=0,0,SUMIFS('SCHOOL WORKSHEET'!$X:$X,'SCHOOL WORKSHEET'!$B:$B,TRUE,'SCHOOL WORKSHEET'!$C:$C,$A195)/SUMIFS('SCHOOL WORKSHEET'!$N:$N,'SCHOOL WORKSHEET'!$B:$B,TRUE,'SCHOOL WORKSHEET'!$C:$C,$A195))</f>
        <v>0</v>
      </c>
      <c r="J195" s="207">
        <f>IF($C195=0,0,SUMIFS('SCHOOL WORKSHEET'!$AC:$AC,'SCHOOL WORKSHEET'!$B:$B,TRUE,'SCHOOL WORKSHEET'!$C:$C,$A195)/SUMIFS('SCHOOL WORKSHEET'!$N:$N,'SCHOOL WORKSHEET'!$B:$B,TRUE,'SCHOOL WORKSHEET'!$C:$C,$A195))</f>
        <v>0</v>
      </c>
      <c r="K195" s="207">
        <f>IF($C195=0,0,SUMIFS('SCHOOL WORKSHEET'!$AH:$AH,'SCHOOL WORKSHEET'!$B:$B,TRUE,'SCHOOL WORKSHEET'!$C:$C,$A195)/SUMIFS('SCHOOL WORKSHEET'!$N:$N,'SCHOOL WORKSHEET'!$B:$B,TRUE,'SCHOOL WORKSHEET'!$C:$C,$A195))</f>
        <v>0</v>
      </c>
      <c r="L195" s="208">
        <f>IF($C195=0,0,SUMIFS('SCHOOL WORKSHEET'!$AJ:$AJ,'SCHOOL WORKSHEET'!$B:$B,TRUE,'SCHOOL WORKSHEET'!$C:$C,$A195)/SUMIFS('SCHOOL WORKSHEET'!$N:$N,'SCHOOL WORKSHEET'!$B:$B,TRUE,'SCHOOL WORKSHEET'!$C:$C,$A195))</f>
        <v>0</v>
      </c>
      <c r="M195" s="209">
        <f>SUMIFS('SCHOOL WORKSHEET'!$BO:$BO,'SCHOOL WORKSHEET'!$B:$B,TRUE,'SCHOOL WORKSHEET'!$C:$C,$A195)+SUMIFS('SCHOOL WORKSHEET'!$BS:$BS,'SCHOOL WORKSHEET'!$B:$B,TRUE,'SCHOOL WORKSHEET'!$C:$C,$A195)</f>
        <v>0</v>
      </c>
      <c r="N195" s="210">
        <f>SUMIFS('SCHOOL WORKSHEET'!$BP:$BP,'SCHOOL WORKSHEET'!$B:$B,TRUE,'SCHOOL WORKSHEET'!$C:$C,$A195)</f>
        <v>0</v>
      </c>
      <c r="O195" s="210">
        <f>SUMIFS('SCHOOL WORKSHEET'!$BQ:$BQ,'SCHOOL WORKSHEET'!$B:$B,TRUE,'SCHOOL WORKSHEET'!$C:$C,$A195)+SUMIFS('SCHOOL WORKSHEET'!$BT:$BT,'SCHOOL WORKSHEET'!$B:$B,TRUE,'SCHOOL WORKSHEET'!$C:$C,$A195)</f>
        <v>0</v>
      </c>
      <c r="P195" s="210">
        <f>SUMIFS('SCHOOL WORKSHEET'!$BR:$BR,'SCHOOL WORKSHEET'!$B:$B,TRUE,'SCHOOL WORKSHEET'!$C:$C,$A195)</f>
        <v>0</v>
      </c>
      <c r="Q195" s="210">
        <f>SUMIFS('SCHOOL WORKSHEET'!$BU:$BU,'SCHOOL WORKSHEET'!$B:$B,TRUE,'SCHOOL WORKSHEET'!$C:$C,$A195)+SUMIFS('SCHOOL WORKSHEET'!$BS:$BS,'SCHOOL WORKSHEET'!$B:$B,TRUE,'SCHOOL WORKSHEET'!$C:$C,$A195)</f>
        <v>0</v>
      </c>
      <c r="R195" s="167">
        <f t="shared" si="10"/>
        <v>0</v>
      </c>
      <c r="S195" s="211">
        <f>SUMIFS('SCHOOL WORKSHEET'!$BV:$BV,'SCHOOL WORKSHEET'!$B:$B,TRUE,'SCHOOL WORKSHEET'!$C:$C,$A195)</f>
        <v>0</v>
      </c>
      <c r="T195" s="212">
        <f>SUMIFS('SCHOOL WORKSHEET'!$BW:$BW,'SCHOOL WORKSHEET'!$B:$B,TRUE,'SCHOOL WORKSHEET'!$C:$C,$A195)</f>
        <v>0</v>
      </c>
      <c r="U195" s="213">
        <f t="shared" si="11"/>
        <v>0</v>
      </c>
      <c r="V195" s="214">
        <f t="shared" si="12"/>
        <v>0</v>
      </c>
    </row>
    <row r="196" spans="1:22" ht="22.5" customHeight="1" x14ac:dyDescent="0.2">
      <c r="A196" s="200">
        <v>193</v>
      </c>
      <c r="B196" s="201" t="s">
        <v>499</v>
      </c>
      <c r="C196" s="202">
        <f>COUNTIFS('SCHOOL WORKSHEET'!B:B,TRUE,'SCHOOL WORKSHEET'!C:C,A196)</f>
        <v>0</v>
      </c>
      <c r="D196" s="203">
        <f>SUMIFS('SCHOOL WORKSHEET'!$I:$I,'SCHOOL WORKSHEET'!$B:$B,TRUE,'SCHOOL WORKSHEET'!$C:$C,$A196)</f>
        <v>0</v>
      </c>
      <c r="E196" s="98">
        <f>IF(SUMIFS('SCHOOL WORKSHEET'!$F:$F,'SCHOOL WORKSHEET'!$B:$B,TRUE,'SCHOOL WORKSHEET'!$C:$C,$A196)=0,0,
IF(ROUND(SUMIFS('SCHOOL WORKSHEET'!$F:$F,'SCHOOL WORKSHEET'!$B:$B,TRUE,'SCHOOL WORKSHEET'!$C:$C,$A196)/SUMIFS('SCHOOL WORKSHEET'!$I:$I,'SCHOOL WORKSHEET'!$B:$B,TRUE,'SCHOOL WORKSHEET'!$C:$C,$A196),4)&gt;=0.4,
MIN(1,ROUND(SUMIFS('SCHOOL WORKSHEET'!$F:$F,'SCHOOL WORKSHEET'!$B:$B,TRUE,'SCHOOL WORKSHEET'!$C:$C,$A196)/SUMIFS('SCHOOL WORKSHEET'!$I:$I,'SCHOOL WORKSHEET'!$B:$B,TRUE,'SCHOOL WORKSHEET'!$C:$C,$A196)*'FEDERAL RATES (HIDDEN)'!$C$2,4)),
ROUND(SUMIFS('SCHOOL WORKSHEET'!$F:$F,'SCHOOL WORKSHEET'!$B:$B,TRUE,'SCHOOL WORKSHEET'!$C:$C,$A196)/SUMIFS('SCHOOL WORKSHEET'!$I:$I,'SCHOOL WORKSHEET'!$B:$B,TRUE,'SCHOOL WORKSHEET'!$C:$C,$A196),4)))</f>
        <v>0</v>
      </c>
      <c r="F196" s="204"/>
      <c r="G196" s="205">
        <f>IF(SUMIFS('SCHOOL WORKSHEET'!$H:$H,'SCHOOL WORKSHEET'!$B:$B,TRUE,'SCHOOL WORKSHEET'!$C:$C,$A196)=0,0,1-$E196)</f>
        <v>0</v>
      </c>
      <c r="H196" s="206">
        <f>IF($C196=0,0,SUMIFS('SCHOOL WORKSHEET'!$S:$S,'SCHOOL WORKSHEET'!$B:$B,TRUE,'SCHOOL WORKSHEET'!$C:$C,$A196)/SUMIFS('SCHOOL WORKSHEET'!$N:$N,'SCHOOL WORKSHEET'!$B:$B,TRUE,'SCHOOL WORKSHEET'!$C:$C,$A196))</f>
        <v>0</v>
      </c>
      <c r="I196" s="207">
        <f>IF($C196=0,0,SUMIFS('SCHOOL WORKSHEET'!$X:$X,'SCHOOL WORKSHEET'!$B:$B,TRUE,'SCHOOL WORKSHEET'!$C:$C,$A196)/SUMIFS('SCHOOL WORKSHEET'!$N:$N,'SCHOOL WORKSHEET'!$B:$B,TRUE,'SCHOOL WORKSHEET'!$C:$C,$A196))</f>
        <v>0</v>
      </c>
      <c r="J196" s="207">
        <f>IF($C196=0,0,SUMIFS('SCHOOL WORKSHEET'!$AC:$AC,'SCHOOL WORKSHEET'!$B:$B,TRUE,'SCHOOL WORKSHEET'!$C:$C,$A196)/SUMIFS('SCHOOL WORKSHEET'!$N:$N,'SCHOOL WORKSHEET'!$B:$B,TRUE,'SCHOOL WORKSHEET'!$C:$C,$A196))</f>
        <v>0</v>
      </c>
      <c r="K196" s="207">
        <f>IF($C196=0,0,SUMIFS('SCHOOL WORKSHEET'!$AH:$AH,'SCHOOL WORKSHEET'!$B:$B,TRUE,'SCHOOL WORKSHEET'!$C:$C,$A196)/SUMIFS('SCHOOL WORKSHEET'!$N:$N,'SCHOOL WORKSHEET'!$B:$B,TRUE,'SCHOOL WORKSHEET'!$C:$C,$A196))</f>
        <v>0</v>
      </c>
      <c r="L196" s="208">
        <f>IF($C196=0,0,SUMIFS('SCHOOL WORKSHEET'!$AJ:$AJ,'SCHOOL WORKSHEET'!$B:$B,TRUE,'SCHOOL WORKSHEET'!$C:$C,$A196)/SUMIFS('SCHOOL WORKSHEET'!$N:$N,'SCHOOL WORKSHEET'!$B:$B,TRUE,'SCHOOL WORKSHEET'!$C:$C,$A196))</f>
        <v>0</v>
      </c>
      <c r="M196" s="209">
        <f>SUMIFS('SCHOOL WORKSHEET'!$BO:$BO,'SCHOOL WORKSHEET'!$B:$B,TRUE,'SCHOOL WORKSHEET'!$C:$C,$A196)+SUMIFS('SCHOOL WORKSHEET'!$BS:$BS,'SCHOOL WORKSHEET'!$B:$B,TRUE,'SCHOOL WORKSHEET'!$C:$C,$A196)</f>
        <v>0</v>
      </c>
      <c r="N196" s="210">
        <f>SUMIFS('SCHOOL WORKSHEET'!$BP:$BP,'SCHOOL WORKSHEET'!$B:$B,TRUE,'SCHOOL WORKSHEET'!$C:$C,$A196)</f>
        <v>0</v>
      </c>
      <c r="O196" s="210">
        <f>SUMIFS('SCHOOL WORKSHEET'!$BQ:$BQ,'SCHOOL WORKSHEET'!$B:$B,TRUE,'SCHOOL WORKSHEET'!$C:$C,$A196)+SUMIFS('SCHOOL WORKSHEET'!$BT:$BT,'SCHOOL WORKSHEET'!$B:$B,TRUE,'SCHOOL WORKSHEET'!$C:$C,$A196)</f>
        <v>0</v>
      </c>
      <c r="P196" s="210">
        <f>SUMIFS('SCHOOL WORKSHEET'!$BR:$BR,'SCHOOL WORKSHEET'!$B:$B,TRUE,'SCHOOL WORKSHEET'!$C:$C,$A196)</f>
        <v>0</v>
      </c>
      <c r="Q196" s="210">
        <f>SUMIFS('SCHOOL WORKSHEET'!$BU:$BU,'SCHOOL WORKSHEET'!$B:$B,TRUE,'SCHOOL WORKSHEET'!$C:$C,$A196)+SUMIFS('SCHOOL WORKSHEET'!$BS:$BS,'SCHOOL WORKSHEET'!$B:$B,TRUE,'SCHOOL WORKSHEET'!$C:$C,$A196)</f>
        <v>0</v>
      </c>
      <c r="R196" s="167">
        <f t="shared" si="10"/>
        <v>0</v>
      </c>
      <c r="S196" s="211">
        <f>SUMIFS('SCHOOL WORKSHEET'!$BV:$BV,'SCHOOL WORKSHEET'!$B:$B,TRUE,'SCHOOL WORKSHEET'!$C:$C,$A196)</f>
        <v>0</v>
      </c>
      <c r="T196" s="212">
        <f>SUMIFS('SCHOOL WORKSHEET'!$BW:$BW,'SCHOOL WORKSHEET'!$B:$B,TRUE,'SCHOOL WORKSHEET'!$C:$C,$A196)</f>
        <v>0</v>
      </c>
      <c r="U196" s="213">
        <f t="shared" si="11"/>
        <v>0</v>
      </c>
      <c r="V196" s="214">
        <f t="shared" si="12"/>
        <v>0</v>
      </c>
    </row>
    <row r="197" spans="1:22" ht="22.5" customHeight="1" x14ac:dyDescent="0.2">
      <c r="A197" s="200">
        <v>194</v>
      </c>
      <c r="B197" s="201" t="s">
        <v>500</v>
      </c>
      <c r="C197" s="202">
        <f>COUNTIFS('SCHOOL WORKSHEET'!B:B,TRUE,'SCHOOL WORKSHEET'!C:C,A197)</f>
        <v>0</v>
      </c>
      <c r="D197" s="203">
        <f>SUMIFS('SCHOOL WORKSHEET'!$I:$I,'SCHOOL WORKSHEET'!$B:$B,TRUE,'SCHOOL WORKSHEET'!$C:$C,$A197)</f>
        <v>0</v>
      </c>
      <c r="E197" s="98">
        <f>IF(SUMIFS('SCHOOL WORKSHEET'!$F:$F,'SCHOOL WORKSHEET'!$B:$B,TRUE,'SCHOOL WORKSHEET'!$C:$C,$A197)=0,0,
IF(ROUND(SUMIFS('SCHOOL WORKSHEET'!$F:$F,'SCHOOL WORKSHEET'!$B:$B,TRUE,'SCHOOL WORKSHEET'!$C:$C,$A197)/SUMIFS('SCHOOL WORKSHEET'!$I:$I,'SCHOOL WORKSHEET'!$B:$B,TRUE,'SCHOOL WORKSHEET'!$C:$C,$A197),4)&gt;=0.4,
MIN(1,ROUND(SUMIFS('SCHOOL WORKSHEET'!$F:$F,'SCHOOL WORKSHEET'!$B:$B,TRUE,'SCHOOL WORKSHEET'!$C:$C,$A197)/SUMIFS('SCHOOL WORKSHEET'!$I:$I,'SCHOOL WORKSHEET'!$B:$B,TRUE,'SCHOOL WORKSHEET'!$C:$C,$A197)*'FEDERAL RATES (HIDDEN)'!$C$2,4)),
ROUND(SUMIFS('SCHOOL WORKSHEET'!$F:$F,'SCHOOL WORKSHEET'!$B:$B,TRUE,'SCHOOL WORKSHEET'!$C:$C,$A197)/SUMIFS('SCHOOL WORKSHEET'!$I:$I,'SCHOOL WORKSHEET'!$B:$B,TRUE,'SCHOOL WORKSHEET'!$C:$C,$A197),4)))</f>
        <v>0</v>
      </c>
      <c r="F197" s="204"/>
      <c r="G197" s="205">
        <f>IF(SUMIFS('SCHOOL WORKSHEET'!$H:$H,'SCHOOL WORKSHEET'!$B:$B,TRUE,'SCHOOL WORKSHEET'!$C:$C,$A197)=0,0,1-$E197)</f>
        <v>0</v>
      </c>
      <c r="H197" s="206">
        <f>IF($C197=0,0,SUMIFS('SCHOOL WORKSHEET'!$S:$S,'SCHOOL WORKSHEET'!$B:$B,TRUE,'SCHOOL WORKSHEET'!$C:$C,$A197)/SUMIFS('SCHOOL WORKSHEET'!$N:$N,'SCHOOL WORKSHEET'!$B:$B,TRUE,'SCHOOL WORKSHEET'!$C:$C,$A197))</f>
        <v>0</v>
      </c>
      <c r="I197" s="207">
        <f>IF($C197=0,0,SUMIFS('SCHOOL WORKSHEET'!$X:$X,'SCHOOL WORKSHEET'!$B:$B,TRUE,'SCHOOL WORKSHEET'!$C:$C,$A197)/SUMIFS('SCHOOL WORKSHEET'!$N:$N,'SCHOOL WORKSHEET'!$B:$B,TRUE,'SCHOOL WORKSHEET'!$C:$C,$A197))</f>
        <v>0</v>
      </c>
      <c r="J197" s="207">
        <f>IF($C197=0,0,SUMIFS('SCHOOL WORKSHEET'!$AC:$AC,'SCHOOL WORKSHEET'!$B:$B,TRUE,'SCHOOL WORKSHEET'!$C:$C,$A197)/SUMIFS('SCHOOL WORKSHEET'!$N:$N,'SCHOOL WORKSHEET'!$B:$B,TRUE,'SCHOOL WORKSHEET'!$C:$C,$A197))</f>
        <v>0</v>
      </c>
      <c r="K197" s="207">
        <f>IF($C197=0,0,SUMIFS('SCHOOL WORKSHEET'!$AH:$AH,'SCHOOL WORKSHEET'!$B:$B,TRUE,'SCHOOL WORKSHEET'!$C:$C,$A197)/SUMIFS('SCHOOL WORKSHEET'!$N:$N,'SCHOOL WORKSHEET'!$B:$B,TRUE,'SCHOOL WORKSHEET'!$C:$C,$A197))</f>
        <v>0</v>
      </c>
      <c r="L197" s="208">
        <f>IF($C197=0,0,SUMIFS('SCHOOL WORKSHEET'!$AJ:$AJ,'SCHOOL WORKSHEET'!$B:$B,TRUE,'SCHOOL WORKSHEET'!$C:$C,$A197)/SUMIFS('SCHOOL WORKSHEET'!$N:$N,'SCHOOL WORKSHEET'!$B:$B,TRUE,'SCHOOL WORKSHEET'!$C:$C,$A197))</f>
        <v>0</v>
      </c>
      <c r="M197" s="209">
        <f>SUMIFS('SCHOOL WORKSHEET'!$BO:$BO,'SCHOOL WORKSHEET'!$B:$B,TRUE,'SCHOOL WORKSHEET'!$C:$C,$A197)+SUMIFS('SCHOOL WORKSHEET'!$BS:$BS,'SCHOOL WORKSHEET'!$B:$B,TRUE,'SCHOOL WORKSHEET'!$C:$C,$A197)</f>
        <v>0</v>
      </c>
      <c r="N197" s="210">
        <f>SUMIFS('SCHOOL WORKSHEET'!$BP:$BP,'SCHOOL WORKSHEET'!$B:$B,TRUE,'SCHOOL WORKSHEET'!$C:$C,$A197)</f>
        <v>0</v>
      </c>
      <c r="O197" s="210">
        <f>SUMIFS('SCHOOL WORKSHEET'!$BQ:$BQ,'SCHOOL WORKSHEET'!$B:$B,TRUE,'SCHOOL WORKSHEET'!$C:$C,$A197)+SUMIFS('SCHOOL WORKSHEET'!$BT:$BT,'SCHOOL WORKSHEET'!$B:$B,TRUE,'SCHOOL WORKSHEET'!$C:$C,$A197)</f>
        <v>0</v>
      </c>
      <c r="P197" s="210">
        <f>SUMIFS('SCHOOL WORKSHEET'!$BR:$BR,'SCHOOL WORKSHEET'!$B:$B,TRUE,'SCHOOL WORKSHEET'!$C:$C,$A197)</f>
        <v>0</v>
      </c>
      <c r="Q197" s="210">
        <f>SUMIFS('SCHOOL WORKSHEET'!$BU:$BU,'SCHOOL WORKSHEET'!$B:$B,TRUE,'SCHOOL WORKSHEET'!$C:$C,$A197)+SUMIFS('SCHOOL WORKSHEET'!$BS:$BS,'SCHOOL WORKSHEET'!$B:$B,TRUE,'SCHOOL WORKSHEET'!$C:$C,$A197)</f>
        <v>0</v>
      </c>
      <c r="R197" s="167">
        <f t="shared" si="10"/>
        <v>0</v>
      </c>
      <c r="S197" s="211">
        <f>SUMIFS('SCHOOL WORKSHEET'!$BV:$BV,'SCHOOL WORKSHEET'!$B:$B,TRUE,'SCHOOL WORKSHEET'!$C:$C,$A197)</f>
        <v>0</v>
      </c>
      <c r="T197" s="212">
        <f>SUMIFS('SCHOOL WORKSHEET'!$BW:$BW,'SCHOOL WORKSHEET'!$B:$B,TRUE,'SCHOOL WORKSHEET'!$C:$C,$A197)</f>
        <v>0</v>
      </c>
      <c r="U197" s="213">
        <f t="shared" si="11"/>
        <v>0</v>
      </c>
      <c r="V197" s="214">
        <f t="shared" si="12"/>
        <v>0</v>
      </c>
    </row>
    <row r="198" spans="1:22" ht="22.5" customHeight="1" x14ac:dyDescent="0.2">
      <c r="A198" s="200">
        <v>195</v>
      </c>
      <c r="B198" s="201" t="s">
        <v>501</v>
      </c>
      <c r="C198" s="202">
        <f>COUNTIFS('SCHOOL WORKSHEET'!B:B,TRUE,'SCHOOL WORKSHEET'!C:C,A198)</f>
        <v>0</v>
      </c>
      <c r="D198" s="203">
        <f>SUMIFS('SCHOOL WORKSHEET'!$I:$I,'SCHOOL WORKSHEET'!$B:$B,TRUE,'SCHOOL WORKSHEET'!$C:$C,$A198)</f>
        <v>0</v>
      </c>
      <c r="E198" s="98">
        <f>IF(SUMIFS('SCHOOL WORKSHEET'!$F:$F,'SCHOOL WORKSHEET'!$B:$B,TRUE,'SCHOOL WORKSHEET'!$C:$C,$A198)=0,0,
IF(ROUND(SUMIFS('SCHOOL WORKSHEET'!$F:$F,'SCHOOL WORKSHEET'!$B:$B,TRUE,'SCHOOL WORKSHEET'!$C:$C,$A198)/SUMIFS('SCHOOL WORKSHEET'!$I:$I,'SCHOOL WORKSHEET'!$B:$B,TRUE,'SCHOOL WORKSHEET'!$C:$C,$A198),4)&gt;=0.4,
MIN(1,ROUND(SUMIFS('SCHOOL WORKSHEET'!$F:$F,'SCHOOL WORKSHEET'!$B:$B,TRUE,'SCHOOL WORKSHEET'!$C:$C,$A198)/SUMIFS('SCHOOL WORKSHEET'!$I:$I,'SCHOOL WORKSHEET'!$B:$B,TRUE,'SCHOOL WORKSHEET'!$C:$C,$A198)*'FEDERAL RATES (HIDDEN)'!$C$2,4)),
ROUND(SUMIFS('SCHOOL WORKSHEET'!$F:$F,'SCHOOL WORKSHEET'!$B:$B,TRUE,'SCHOOL WORKSHEET'!$C:$C,$A198)/SUMIFS('SCHOOL WORKSHEET'!$I:$I,'SCHOOL WORKSHEET'!$B:$B,TRUE,'SCHOOL WORKSHEET'!$C:$C,$A198),4)))</f>
        <v>0</v>
      </c>
      <c r="F198" s="204"/>
      <c r="G198" s="205">
        <f>IF(SUMIFS('SCHOOL WORKSHEET'!$H:$H,'SCHOOL WORKSHEET'!$B:$B,TRUE,'SCHOOL WORKSHEET'!$C:$C,$A198)=0,0,1-$E198)</f>
        <v>0</v>
      </c>
      <c r="H198" s="206">
        <f>IF($C198=0,0,SUMIFS('SCHOOL WORKSHEET'!$S:$S,'SCHOOL WORKSHEET'!$B:$B,TRUE,'SCHOOL WORKSHEET'!$C:$C,$A198)/SUMIFS('SCHOOL WORKSHEET'!$N:$N,'SCHOOL WORKSHEET'!$B:$B,TRUE,'SCHOOL WORKSHEET'!$C:$C,$A198))</f>
        <v>0</v>
      </c>
      <c r="I198" s="207">
        <f>IF($C198=0,0,SUMIFS('SCHOOL WORKSHEET'!$X:$X,'SCHOOL WORKSHEET'!$B:$B,TRUE,'SCHOOL WORKSHEET'!$C:$C,$A198)/SUMIFS('SCHOOL WORKSHEET'!$N:$N,'SCHOOL WORKSHEET'!$B:$B,TRUE,'SCHOOL WORKSHEET'!$C:$C,$A198))</f>
        <v>0</v>
      </c>
      <c r="J198" s="207">
        <f>IF($C198=0,0,SUMIFS('SCHOOL WORKSHEET'!$AC:$AC,'SCHOOL WORKSHEET'!$B:$B,TRUE,'SCHOOL WORKSHEET'!$C:$C,$A198)/SUMIFS('SCHOOL WORKSHEET'!$N:$N,'SCHOOL WORKSHEET'!$B:$B,TRUE,'SCHOOL WORKSHEET'!$C:$C,$A198))</f>
        <v>0</v>
      </c>
      <c r="K198" s="207">
        <f>IF($C198=0,0,SUMIFS('SCHOOL WORKSHEET'!$AH:$AH,'SCHOOL WORKSHEET'!$B:$B,TRUE,'SCHOOL WORKSHEET'!$C:$C,$A198)/SUMIFS('SCHOOL WORKSHEET'!$N:$N,'SCHOOL WORKSHEET'!$B:$B,TRUE,'SCHOOL WORKSHEET'!$C:$C,$A198))</f>
        <v>0</v>
      </c>
      <c r="L198" s="208">
        <f>IF($C198=0,0,SUMIFS('SCHOOL WORKSHEET'!$AJ:$AJ,'SCHOOL WORKSHEET'!$B:$B,TRUE,'SCHOOL WORKSHEET'!$C:$C,$A198)/SUMIFS('SCHOOL WORKSHEET'!$N:$N,'SCHOOL WORKSHEET'!$B:$B,TRUE,'SCHOOL WORKSHEET'!$C:$C,$A198))</f>
        <v>0</v>
      </c>
      <c r="M198" s="209">
        <f>SUMIFS('SCHOOL WORKSHEET'!$BO:$BO,'SCHOOL WORKSHEET'!$B:$B,TRUE,'SCHOOL WORKSHEET'!$C:$C,$A198)+SUMIFS('SCHOOL WORKSHEET'!$BS:$BS,'SCHOOL WORKSHEET'!$B:$B,TRUE,'SCHOOL WORKSHEET'!$C:$C,$A198)</f>
        <v>0</v>
      </c>
      <c r="N198" s="210">
        <f>SUMIFS('SCHOOL WORKSHEET'!$BP:$BP,'SCHOOL WORKSHEET'!$B:$B,TRUE,'SCHOOL WORKSHEET'!$C:$C,$A198)</f>
        <v>0</v>
      </c>
      <c r="O198" s="210">
        <f>SUMIFS('SCHOOL WORKSHEET'!$BQ:$BQ,'SCHOOL WORKSHEET'!$B:$B,TRUE,'SCHOOL WORKSHEET'!$C:$C,$A198)+SUMIFS('SCHOOL WORKSHEET'!$BT:$BT,'SCHOOL WORKSHEET'!$B:$B,TRUE,'SCHOOL WORKSHEET'!$C:$C,$A198)</f>
        <v>0</v>
      </c>
      <c r="P198" s="210">
        <f>SUMIFS('SCHOOL WORKSHEET'!$BR:$BR,'SCHOOL WORKSHEET'!$B:$B,TRUE,'SCHOOL WORKSHEET'!$C:$C,$A198)</f>
        <v>0</v>
      </c>
      <c r="Q198" s="210">
        <f>SUMIFS('SCHOOL WORKSHEET'!$BU:$BU,'SCHOOL WORKSHEET'!$B:$B,TRUE,'SCHOOL WORKSHEET'!$C:$C,$A198)+SUMIFS('SCHOOL WORKSHEET'!$BS:$BS,'SCHOOL WORKSHEET'!$B:$B,TRUE,'SCHOOL WORKSHEET'!$C:$C,$A198)</f>
        <v>0</v>
      </c>
      <c r="R198" s="167">
        <f t="shared" si="10"/>
        <v>0</v>
      </c>
      <c r="S198" s="211">
        <f>SUMIFS('SCHOOL WORKSHEET'!$BV:$BV,'SCHOOL WORKSHEET'!$B:$B,TRUE,'SCHOOL WORKSHEET'!$C:$C,$A198)</f>
        <v>0</v>
      </c>
      <c r="T198" s="212">
        <f>SUMIFS('SCHOOL WORKSHEET'!$BW:$BW,'SCHOOL WORKSHEET'!$B:$B,TRUE,'SCHOOL WORKSHEET'!$C:$C,$A198)</f>
        <v>0</v>
      </c>
      <c r="U198" s="213">
        <f t="shared" si="11"/>
        <v>0</v>
      </c>
      <c r="V198" s="214">
        <f t="shared" si="12"/>
        <v>0</v>
      </c>
    </row>
    <row r="199" spans="1:22" ht="22.5" customHeight="1" x14ac:dyDescent="0.2">
      <c r="A199" s="200">
        <v>196</v>
      </c>
      <c r="B199" s="201" t="s">
        <v>502</v>
      </c>
      <c r="C199" s="202">
        <f>COUNTIFS('SCHOOL WORKSHEET'!B:B,TRUE,'SCHOOL WORKSHEET'!C:C,A199)</f>
        <v>0</v>
      </c>
      <c r="D199" s="203">
        <f>SUMIFS('SCHOOL WORKSHEET'!$I:$I,'SCHOOL WORKSHEET'!$B:$B,TRUE,'SCHOOL WORKSHEET'!$C:$C,$A199)</f>
        <v>0</v>
      </c>
      <c r="E199" s="98">
        <f>IF(SUMIFS('SCHOOL WORKSHEET'!$F:$F,'SCHOOL WORKSHEET'!$B:$B,TRUE,'SCHOOL WORKSHEET'!$C:$C,$A199)=0,0,
IF(ROUND(SUMIFS('SCHOOL WORKSHEET'!$F:$F,'SCHOOL WORKSHEET'!$B:$B,TRUE,'SCHOOL WORKSHEET'!$C:$C,$A199)/SUMIFS('SCHOOL WORKSHEET'!$I:$I,'SCHOOL WORKSHEET'!$B:$B,TRUE,'SCHOOL WORKSHEET'!$C:$C,$A199),4)&gt;=0.4,
MIN(1,ROUND(SUMIFS('SCHOOL WORKSHEET'!$F:$F,'SCHOOL WORKSHEET'!$B:$B,TRUE,'SCHOOL WORKSHEET'!$C:$C,$A199)/SUMIFS('SCHOOL WORKSHEET'!$I:$I,'SCHOOL WORKSHEET'!$B:$B,TRUE,'SCHOOL WORKSHEET'!$C:$C,$A199)*'FEDERAL RATES (HIDDEN)'!$C$2,4)),
ROUND(SUMIFS('SCHOOL WORKSHEET'!$F:$F,'SCHOOL WORKSHEET'!$B:$B,TRUE,'SCHOOL WORKSHEET'!$C:$C,$A199)/SUMIFS('SCHOOL WORKSHEET'!$I:$I,'SCHOOL WORKSHEET'!$B:$B,TRUE,'SCHOOL WORKSHEET'!$C:$C,$A199),4)))</f>
        <v>0</v>
      </c>
      <c r="F199" s="204"/>
      <c r="G199" s="205">
        <f>IF(SUMIFS('SCHOOL WORKSHEET'!$H:$H,'SCHOOL WORKSHEET'!$B:$B,TRUE,'SCHOOL WORKSHEET'!$C:$C,$A199)=0,0,1-$E199)</f>
        <v>0</v>
      </c>
      <c r="H199" s="206">
        <f>IF($C199=0,0,SUMIFS('SCHOOL WORKSHEET'!$S:$S,'SCHOOL WORKSHEET'!$B:$B,TRUE,'SCHOOL WORKSHEET'!$C:$C,$A199)/SUMIFS('SCHOOL WORKSHEET'!$N:$N,'SCHOOL WORKSHEET'!$B:$B,TRUE,'SCHOOL WORKSHEET'!$C:$C,$A199))</f>
        <v>0</v>
      </c>
      <c r="I199" s="207">
        <f>IF($C199=0,0,SUMIFS('SCHOOL WORKSHEET'!$X:$X,'SCHOOL WORKSHEET'!$B:$B,TRUE,'SCHOOL WORKSHEET'!$C:$C,$A199)/SUMIFS('SCHOOL WORKSHEET'!$N:$N,'SCHOOL WORKSHEET'!$B:$B,TRUE,'SCHOOL WORKSHEET'!$C:$C,$A199))</f>
        <v>0</v>
      </c>
      <c r="J199" s="207">
        <f>IF($C199=0,0,SUMIFS('SCHOOL WORKSHEET'!$AC:$AC,'SCHOOL WORKSHEET'!$B:$B,TRUE,'SCHOOL WORKSHEET'!$C:$C,$A199)/SUMIFS('SCHOOL WORKSHEET'!$N:$N,'SCHOOL WORKSHEET'!$B:$B,TRUE,'SCHOOL WORKSHEET'!$C:$C,$A199))</f>
        <v>0</v>
      </c>
      <c r="K199" s="207">
        <f>IF($C199=0,0,SUMIFS('SCHOOL WORKSHEET'!$AH:$AH,'SCHOOL WORKSHEET'!$B:$B,TRUE,'SCHOOL WORKSHEET'!$C:$C,$A199)/SUMIFS('SCHOOL WORKSHEET'!$N:$N,'SCHOOL WORKSHEET'!$B:$B,TRUE,'SCHOOL WORKSHEET'!$C:$C,$A199))</f>
        <v>0</v>
      </c>
      <c r="L199" s="208">
        <f>IF($C199=0,0,SUMIFS('SCHOOL WORKSHEET'!$AJ:$AJ,'SCHOOL WORKSHEET'!$B:$B,TRUE,'SCHOOL WORKSHEET'!$C:$C,$A199)/SUMIFS('SCHOOL WORKSHEET'!$N:$N,'SCHOOL WORKSHEET'!$B:$B,TRUE,'SCHOOL WORKSHEET'!$C:$C,$A199))</f>
        <v>0</v>
      </c>
      <c r="M199" s="209">
        <f>SUMIFS('SCHOOL WORKSHEET'!$BO:$BO,'SCHOOL WORKSHEET'!$B:$B,TRUE,'SCHOOL WORKSHEET'!$C:$C,$A199)+SUMIFS('SCHOOL WORKSHEET'!$BS:$BS,'SCHOOL WORKSHEET'!$B:$B,TRUE,'SCHOOL WORKSHEET'!$C:$C,$A199)</f>
        <v>0</v>
      </c>
      <c r="N199" s="210">
        <f>SUMIFS('SCHOOL WORKSHEET'!$BP:$BP,'SCHOOL WORKSHEET'!$B:$B,TRUE,'SCHOOL WORKSHEET'!$C:$C,$A199)</f>
        <v>0</v>
      </c>
      <c r="O199" s="210">
        <f>SUMIFS('SCHOOL WORKSHEET'!$BQ:$BQ,'SCHOOL WORKSHEET'!$B:$B,TRUE,'SCHOOL WORKSHEET'!$C:$C,$A199)+SUMIFS('SCHOOL WORKSHEET'!$BT:$BT,'SCHOOL WORKSHEET'!$B:$B,TRUE,'SCHOOL WORKSHEET'!$C:$C,$A199)</f>
        <v>0</v>
      </c>
      <c r="P199" s="210">
        <f>SUMIFS('SCHOOL WORKSHEET'!$BR:$BR,'SCHOOL WORKSHEET'!$B:$B,TRUE,'SCHOOL WORKSHEET'!$C:$C,$A199)</f>
        <v>0</v>
      </c>
      <c r="Q199" s="210">
        <f>SUMIFS('SCHOOL WORKSHEET'!$BU:$BU,'SCHOOL WORKSHEET'!$B:$B,TRUE,'SCHOOL WORKSHEET'!$C:$C,$A199)+SUMIFS('SCHOOL WORKSHEET'!$BS:$BS,'SCHOOL WORKSHEET'!$B:$B,TRUE,'SCHOOL WORKSHEET'!$C:$C,$A199)</f>
        <v>0</v>
      </c>
      <c r="R199" s="167">
        <f t="shared" si="10"/>
        <v>0</v>
      </c>
      <c r="S199" s="211">
        <f>SUMIFS('SCHOOL WORKSHEET'!$BV:$BV,'SCHOOL WORKSHEET'!$B:$B,TRUE,'SCHOOL WORKSHEET'!$C:$C,$A199)</f>
        <v>0</v>
      </c>
      <c r="T199" s="212">
        <f>SUMIFS('SCHOOL WORKSHEET'!$BW:$BW,'SCHOOL WORKSHEET'!$B:$B,TRUE,'SCHOOL WORKSHEET'!$C:$C,$A199)</f>
        <v>0</v>
      </c>
      <c r="U199" s="213">
        <f t="shared" si="11"/>
        <v>0</v>
      </c>
      <c r="V199" s="214">
        <f t="shared" si="12"/>
        <v>0</v>
      </c>
    </row>
    <row r="200" spans="1:22" ht="22.5" customHeight="1" x14ac:dyDescent="0.2">
      <c r="A200" s="200">
        <v>197</v>
      </c>
      <c r="B200" s="201" t="s">
        <v>503</v>
      </c>
      <c r="C200" s="202">
        <f>COUNTIFS('SCHOOL WORKSHEET'!B:B,TRUE,'SCHOOL WORKSHEET'!C:C,A200)</f>
        <v>0</v>
      </c>
      <c r="D200" s="203">
        <f>SUMIFS('SCHOOL WORKSHEET'!$I:$I,'SCHOOL WORKSHEET'!$B:$B,TRUE,'SCHOOL WORKSHEET'!$C:$C,$A200)</f>
        <v>0</v>
      </c>
      <c r="E200" s="98">
        <f>IF(SUMIFS('SCHOOL WORKSHEET'!$F:$F,'SCHOOL WORKSHEET'!$B:$B,TRUE,'SCHOOL WORKSHEET'!$C:$C,$A200)=0,0,
IF(ROUND(SUMIFS('SCHOOL WORKSHEET'!$F:$F,'SCHOOL WORKSHEET'!$B:$B,TRUE,'SCHOOL WORKSHEET'!$C:$C,$A200)/SUMIFS('SCHOOL WORKSHEET'!$I:$I,'SCHOOL WORKSHEET'!$B:$B,TRUE,'SCHOOL WORKSHEET'!$C:$C,$A200),4)&gt;=0.4,
MIN(1,ROUND(SUMIFS('SCHOOL WORKSHEET'!$F:$F,'SCHOOL WORKSHEET'!$B:$B,TRUE,'SCHOOL WORKSHEET'!$C:$C,$A200)/SUMIFS('SCHOOL WORKSHEET'!$I:$I,'SCHOOL WORKSHEET'!$B:$B,TRUE,'SCHOOL WORKSHEET'!$C:$C,$A200)*'FEDERAL RATES (HIDDEN)'!$C$2,4)),
ROUND(SUMIFS('SCHOOL WORKSHEET'!$F:$F,'SCHOOL WORKSHEET'!$B:$B,TRUE,'SCHOOL WORKSHEET'!$C:$C,$A200)/SUMIFS('SCHOOL WORKSHEET'!$I:$I,'SCHOOL WORKSHEET'!$B:$B,TRUE,'SCHOOL WORKSHEET'!$C:$C,$A200),4)))</f>
        <v>0</v>
      </c>
      <c r="F200" s="204"/>
      <c r="G200" s="205">
        <f>IF(SUMIFS('SCHOOL WORKSHEET'!$H:$H,'SCHOOL WORKSHEET'!$B:$B,TRUE,'SCHOOL WORKSHEET'!$C:$C,$A200)=0,0,1-$E200)</f>
        <v>0</v>
      </c>
      <c r="H200" s="206">
        <f>IF($C200=0,0,SUMIFS('SCHOOL WORKSHEET'!$S:$S,'SCHOOL WORKSHEET'!$B:$B,TRUE,'SCHOOL WORKSHEET'!$C:$C,$A200)/SUMIFS('SCHOOL WORKSHEET'!$N:$N,'SCHOOL WORKSHEET'!$B:$B,TRUE,'SCHOOL WORKSHEET'!$C:$C,$A200))</f>
        <v>0</v>
      </c>
      <c r="I200" s="207">
        <f>IF($C200=0,0,SUMIFS('SCHOOL WORKSHEET'!$X:$X,'SCHOOL WORKSHEET'!$B:$B,TRUE,'SCHOOL WORKSHEET'!$C:$C,$A200)/SUMIFS('SCHOOL WORKSHEET'!$N:$N,'SCHOOL WORKSHEET'!$B:$B,TRUE,'SCHOOL WORKSHEET'!$C:$C,$A200))</f>
        <v>0</v>
      </c>
      <c r="J200" s="207">
        <f>IF($C200=0,0,SUMIFS('SCHOOL WORKSHEET'!$AC:$AC,'SCHOOL WORKSHEET'!$B:$B,TRUE,'SCHOOL WORKSHEET'!$C:$C,$A200)/SUMIFS('SCHOOL WORKSHEET'!$N:$N,'SCHOOL WORKSHEET'!$B:$B,TRUE,'SCHOOL WORKSHEET'!$C:$C,$A200))</f>
        <v>0</v>
      </c>
      <c r="K200" s="207">
        <f>IF($C200=0,0,SUMIFS('SCHOOL WORKSHEET'!$AH:$AH,'SCHOOL WORKSHEET'!$B:$B,TRUE,'SCHOOL WORKSHEET'!$C:$C,$A200)/SUMIFS('SCHOOL WORKSHEET'!$N:$N,'SCHOOL WORKSHEET'!$B:$B,TRUE,'SCHOOL WORKSHEET'!$C:$C,$A200))</f>
        <v>0</v>
      </c>
      <c r="L200" s="208">
        <f>IF($C200=0,0,SUMIFS('SCHOOL WORKSHEET'!$AJ:$AJ,'SCHOOL WORKSHEET'!$B:$B,TRUE,'SCHOOL WORKSHEET'!$C:$C,$A200)/SUMIFS('SCHOOL WORKSHEET'!$N:$N,'SCHOOL WORKSHEET'!$B:$B,TRUE,'SCHOOL WORKSHEET'!$C:$C,$A200))</f>
        <v>0</v>
      </c>
      <c r="M200" s="209">
        <f>SUMIFS('SCHOOL WORKSHEET'!$BO:$BO,'SCHOOL WORKSHEET'!$B:$B,TRUE,'SCHOOL WORKSHEET'!$C:$C,$A200)+SUMIFS('SCHOOL WORKSHEET'!$BS:$BS,'SCHOOL WORKSHEET'!$B:$B,TRUE,'SCHOOL WORKSHEET'!$C:$C,$A200)</f>
        <v>0</v>
      </c>
      <c r="N200" s="210">
        <f>SUMIFS('SCHOOL WORKSHEET'!$BP:$BP,'SCHOOL WORKSHEET'!$B:$B,TRUE,'SCHOOL WORKSHEET'!$C:$C,$A200)</f>
        <v>0</v>
      </c>
      <c r="O200" s="210">
        <f>SUMIFS('SCHOOL WORKSHEET'!$BQ:$BQ,'SCHOOL WORKSHEET'!$B:$B,TRUE,'SCHOOL WORKSHEET'!$C:$C,$A200)+SUMIFS('SCHOOL WORKSHEET'!$BT:$BT,'SCHOOL WORKSHEET'!$B:$B,TRUE,'SCHOOL WORKSHEET'!$C:$C,$A200)</f>
        <v>0</v>
      </c>
      <c r="P200" s="210">
        <f>SUMIFS('SCHOOL WORKSHEET'!$BR:$BR,'SCHOOL WORKSHEET'!$B:$B,TRUE,'SCHOOL WORKSHEET'!$C:$C,$A200)</f>
        <v>0</v>
      </c>
      <c r="Q200" s="210">
        <f>SUMIFS('SCHOOL WORKSHEET'!$BU:$BU,'SCHOOL WORKSHEET'!$B:$B,TRUE,'SCHOOL WORKSHEET'!$C:$C,$A200)+SUMIFS('SCHOOL WORKSHEET'!$BS:$BS,'SCHOOL WORKSHEET'!$B:$B,TRUE,'SCHOOL WORKSHEET'!$C:$C,$A200)</f>
        <v>0</v>
      </c>
      <c r="R200" s="167">
        <f t="shared" si="10"/>
        <v>0</v>
      </c>
      <c r="S200" s="211">
        <f>SUMIFS('SCHOOL WORKSHEET'!$BV:$BV,'SCHOOL WORKSHEET'!$B:$B,TRUE,'SCHOOL WORKSHEET'!$C:$C,$A200)</f>
        <v>0</v>
      </c>
      <c r="T200" s="212">
        <f>SUMIFS('SCHOOL WORKSHEET'!$BW:$BW,'SCHOOL WORKSHEET'!$B:$B,TRUE,'SCHOOL WORKSHEET'!$C:$C,$A200)</f>
        <v>0</v>
      </c>
      <c r="U200" s="213">
        <f t="shared" si="11"/>
        <v>0</v>
      </c>
      <c r="V200" s="214">
        <f t="shared" si="12"/>
        <v>0</v>
      </c>
    </row>
    <row r="201" spans="1:22" ht="22.5" customHeight="1" x14ac:dyDescent="0.2">
      <c r="A201" s="200">
        <v>198</v>
      </c>
      <c r="B201" s="201" t="s">
        <v>504</v>
      </c>
      <c r="C201" s="202">
        <f>COUNTIFS('SCHOOL WORKSHEET'!B:B,TRUE,'SCHOOL WORKSHEET'!C:C,A201)</f>
        <v>0</v>
      </c>
      <c r="D201" s="203">
        <f>SUMIFS('SCHOOL WORKSHEET'!$I:$I,'SCHOOL WORKSHEET'!$B:$B,TRUE,'SCHOOL WORKSHEET'!$C:$C,$A201)</f>
        <v>0</v>
      </c>
      <c r="E201" s="98">
        <f>IF(SUMIFS('SCHOOL WORKSHEET'!$F:$F,'SCHOOL WORKSHEET'!$B:$B,TRUE,'SCHOOL WORKSHEET'!$C:$C,$A201)=0,0,
IF(ROUND(SUMIFS('SCHOOL WORKSHEET'!$F:$F,'SCHOOL WORKSHEET'!$B:$B,TRUE,'SCHOOL WORKSHEET'!$C:$C,$A201)/SUMIFS('SCHOOL WORKSHEET'!$I:$I,'SCHOOL WORKSHEET'!$B:$B,TRUE,'SCHOOL WORKSHEET'!$C:$C,$A201),4)&gt;=0.4,
MIN(1,ROUND(SUMIFS('SCHOOL WORKSHEET'!$F:$F,'SCHOOL WORKSHEET'!$B:$B,TRUE,'SCHOOL WORKSHEET'!$C:$C,$A201)/SUMIFS('SCHOOL WORKSHEET'!$I:$I,'SCHOOL WORKSHEET'!$B:$B,TRUE,'SCHOOL WORKSHEET'!$C:$C,$A201)*'FEDERAL RATES (HIDDEN)'!$C$2,4)),
ROUND(SUMIFS('SCHOOL WORKSHEET'!$F:$F,'SCHOOL WORKSHEET'!$B:$B,TRUE,'SCHOOL WORKSHEET'!$C:$C,$A201)/SUMIFS('SCHOOL WORKSHEET'!$I:$I,'SCHOOL WORKSHEET'!$B:$B,TRUE,'SCHOOL WORKSHEET'!$C:$C,$A201),4)))</f>
        <v>0</v>
      </c>
      <c r="F201" s="204"/>
      <c r="G201" s="205">
        <f>IF(SUMIFS('SCHOOL WORKSHEET'!$H:$H,'SCHOOL WORKSHEET'!$B:$B,TRUE,'SCHOOL WORKSHEET'!$C:$C,$A201)=0,0,1-$E201)</f>
        <v>0</v>
      </c>
      <c r="H201" s="206">
        <f>IF($C201=0,0,SUMIFS('SCHOOL WORKSHEET'!$S:$S,'SCHOOL WORKSHEET'!$B:$B,TRUE,'SCHOOL WORKSHEET'!$C:$C,$A201)/SUMIFS('SCHOOL WORKSHEET'!$N:$N,'SCHOOL WORKSHEET'!$B:$B,TRUE,'SCHOOL WORKSHEET'!$C:$C,$A201))</f>
        <v>0</v>
      </c>
      <c r="I201" s="207">
        <f>IF($C201=0,0,SUMIFS('SCHOOL WORKSHEET'!$X:$X,'SCHOOL WORKSHEET'!$B:$B,TRUE,'SCHOOL WORKSHEET'!$C:$C,$A201)/SUMIFS('SCHOOL WORKSHEET'!$N:$N,'SCHOOL WORKSHEET'!$B:$B,TRUE,'SCHOOL WORKSHEET'!$C:$C,$A201))</f>
        <v>0</v>
      </c>
      <c r="J201" s="207">
        <f>IF($C201=0,0,SUMIFS('SCHOOL WORKSHEET'!$AC:$AC,'SCHOOL WORKSHEET'!$B:$B,TRUE,'SCHOOL WORKSHEET'!$C:$C,$A201)/SUMIFS('SCHOOL WORKSHEET'!$N:$N,'SCHOOL WORKSHEET'!$B:$B,TRUE,'SCHOOL WORKSHEET'!$C:$C,$A201))</f>
        <v>0</v>
      </c>
      <c r="K201" s="207">
        <f>IF($C201=0,0,SUMIFS('SCHOOL WORKSHEET'!$AH:$AH,'SCHOOL WORKSHEET'!$B:$B,TRUE,'SCHOOL WORKSHEET'!$C:$C,$A201)/SUMIFS('SCHOOL WORKSHEET'!$N:$N,'SCHOOL WORKSHEET'!$B:$B,TRUE,'SCHOOL WORKSHEET'!$C:$C,$A201))</f>
        <v>0</v>
      </c>
      <c r="L201" s="208">
        <f>IF($C201=0,0,SUMIFS('SCHOOL WORKSHEET'!$AJ:$AJ,'SCHOOL WORKSHEET'!$B:$B,TRUE,'SCHOOL WORKSHEET'!$C:$C,$A201)/SUMIFS('SCHOOL WORKSHEET'!$N:$N,'SCHOOL WORKSHEET'!$B:$B,TRUE,'SCHOOL WORKSHEET'!$C:$C,$A201))</f>
        <v>0</v>
      </c>
      <c r="M201" s="209">
        <f>SUMIFS('SCHOOL WORKSHEET'!$BO:$BO,'SCHOOL WORKSHEET'!$B:$B,TRUE,'SCHOOL WORKSHEET'!$C:$C,$A201)+SUMIFS('SCHOOL WORKSHEET'!$BS:$BS,'SCHOOL WORKSHEET'!$B:$B,TRUE,'SCHOOL WORKSHEET'!$C:$C,$A201)</f>
        <v>0</v>
      </c>
      <c r="N201" s="210">
        <f>SUMIFS('SCHOOL WORKSHEET'!$BP:$BP,'SCHOOL WORKSHEET'!$B:$B,TRUE,'SCHOOL WORKSHEET'!$C:$C,$A201)</f>
        <v>0</v>
      </c>
      <c r="O201" s="210">
        <f>SUMIFS('SCHOOL WORKSHEET'!$BQ:$BQ,'SCHOOL WORKSHEET'!$B:$B,TRUE,'SCHOOL WORKSHEET'!$C:$C,$A201)+SUMIFS('SCHOOL WORKSHEET'!$BT:$BT,'SCHOOL WORKSHEET'!$B:$B,TRUE,'SCHOOL WORKSHEET'!$C:$C,$A201)</f>
        <v>0</v>
      </c>
      <c r="P201" s="210">
        <f>SUMIFS('SCHOOL WORKSHEET'!$BR:$BR,'SCHOOL WORKSHEET'!$B:$B,TRUE,'SCHOOL WORKSHEET'!$C:$C,$A201)</f>
        <v>0</v>
      </c>
      <c r="Q201" s="210">
        <f>SUMIFS('SCHOOL WORKSHEET'!$BU:$BU,'SCHOOL WORKSHEET'!$B:$B,TRUE,'SCHOOL WORKSHEET'!$C:$C,$A201)+SUMIFS('SCHOOL WORKSHEET'!$BS:$BS,'SCHOOL WORKSHEET'!$B:$B,TRUE,'SCHOOL WORKSHEET'!$C:$C,$A201)</f>
        <v>0</v>
      </c>
      <c r="R201" s="167">
        <f t="shared" ref="R201:R203" si="13">SUM(M201:Q201)</f>
        <v>0</v>
      </c>
      <c r="S201" s="211">
        <f>SUMIFS('SCHOOL WORKSHEET'!$BV:$BV,'SCHOOL WORKSHEET'!$B:$B,TRUE,'SCHOOL WORKSHEET'!$C:$C,$A201)</f>
        <v>0</v>
      </c>
      <c r="T201" s="212">
        <f>SUMIFS('SCHOOL WORKSHEET'!$BW:$BW,'SCHOOL WORKSHEET'!$B:$B,TRUE,'SCHOOL WORKSHEET'!$C:$C,$A201)</f>
        <v>0</v>
      </c>
      <c r="U201" s="213">
        <f t="shared" ref="U201:U203" si="14">SUM(S201:T201)</f>
        <v>0</v>
      </c>
      <c r="V201" s="214">
        <f t="shared" ref="V201:V203" si="15">R201-U201</f>
        <v>0</v>
      </c>
    </row>
    <row r="202" spans="1:22" ht="22.5" customHeight="1" x14ac:dyDescent="0.2">
      <c r="A202" s="200">
        <v>199</v>
      </c>
      <c r="B202" s="201" t="s">
        <v>505</v>
      </c>
      <c r="C202" s="202">
        <f>COUNTIFS('SCHOOL WORKSHEET'!B:B,TRUE,'SCHOOL WORKSHEET'!C:C,A202)</f>
        <v>0</v>
      </c>
      <c r="D202" s="203">
        <f>SUMIFS('SCHOOL WORKSHEET'!$I:$I,'SCHOOL WORKSHEET'!$B:$B,TRUE,'SCHOOL WORKSHEET'!$C:$C,$A202)</f>
        <v>0</v>
      </c>
      <c r="E202" s="98">
        <f>IF(SUMIFS('SCHOOL WORKSHEET'!$F:$F,'SCHOOL WORKSHEET'!$B:$B,TRUE,'SCHOOL WORKSHEET'!$C:$C,$A202)=0,0,
IF(ROUND(SUMIFS('SCHOOL WORKSHEET'!$F:$F,'SCHOOL WORKSHEET'!$B:$B,TRUE,'SCHOOL WORKSHEET'!$C:$C,$A202)/SUMIFS('SCHOOL WORKSHEET'!$I:$I,'SCHOOL WORKSHEET'!$B:$B,TRUE,'SCHOOL WORKSHEET'!$C:$C,$A202),4)&gt;=0.4,
MIN(1,ROUND(SUMIFS('SCHOOL WORKSHEET'!$F:$F,'SCHOOL WORKSHEET'!$B:$B,TRUE,'SCHOOL WORKSHEET'!$C:$C,$A202)/SUMIFS('SCHOOL WORKSHEET'!$I:$I,'SCHOOL WORKSHEET'!$B:$B,TRUE,'SCHOOL WORKSHEET'!$C:$C,$A202)*'FEDERAL RATES (HIDDEN)'!$C$2,4)),
ROUND(SUMIFS('SCHOOL WORKSHEET'!$F:$F,'SCHOOL WORKSHEET'!$B:$B,TRUE,'SCHOOL WORKSHEET'!$C:$C,$A202)/SUMIFS('SCHOOL WORKSHEET'!$I:$I,'SCHOOL WORKSHEET'!$B:$B,TRUE,'SCHOOL WORKSHEET'!$C:$C,$A202),4)))</f>
        <v>0</v>
      </c>
      <c r="F202" s="204"/>
      <c r="G202" s="205">
        <f>IF(SUMIFS('SCHOOL WORKSHEET'!$H:$H,'SCHOOL WORKSHEET'!$B:$B,TRUE,'SCHOOL WORKSHEET'!$C:$C,$A202)=0,0,1-$E202)</f>
        <v>0</v>
      </c>
      <c r="H202" s="206">
        <f>IF($C202=0,0,SUMIFS('SCHOOL WORKSHEET'!$S:$S,'SCHOOL WORKSHEET'!$B:$B,TRUE,'SCHOOL WORKSHEET'!$C:$C,$A202)/SUMIFS('SCHOOL WORKSHEET'!$N:$N,'SCHOOL WORKSHEET'!$B:$B,TRUE,'SCHOOL WORKSHEET'!$C:$C,$A202))</f>
        <v>0</v>
      </c>
      <c r="I202" s="207">
        <f>IF($C202=0,0,SUMIFS('SCHOOL WORKSHEET'!$X:$X,'SCHOOL WORKSHEET'!$B:$B,TRUE,'SCHOOL WORKSHEET'!$C:$C,$A202)/SUMIFS('SCHOOL WORKSHEET'!$N:$N,'SCHOOL WORKSHEET'!$B:$B,TRUE,'SCHOOL WORKSHEET'!$C:$C,$A202))</f>
        <v>0</v>
      </c>
      <c r="J202" s="207">
        <f>IF($C202=0,0,SUMIFS('SCHOOL WORKSHEET'!$AC:$AC,'SCHOOL WORKSHEET'!$B:$B,TRUE,'SCHOOL WORKSHEET'!$C:$C,$A202)/SUMIFS('SCHOOL WORKSHEET'!$N:$N,'SCHOOL WORKSHEET'!$B:$B,TRUE,'SCHOOL WORKSHEET'!$C:$C,$A202))</f>
        <v>0</v>
      </c>
      <c r="K202" s="207">
        <f>IF($C202=0,0,SUMIFS('SCHOOL WORKSHEET'!$AH:$AH,'SCHOOL WORKSHEET'!$B:$B,TRUE,'SCHOOL WORKSHEET'!$C:$C,$A202)/SUMIFS('SCHOOL WORKSHEET'!$N:$N,'SCHOOL WORKSHEET'!$B:$B,TRUE,'SCHOOL WORKSHEET'!$C:$C,$A202))</f>
        <v>0</v>
      </c>
      <c r="L202" s="208">
        <f>IF($C202=0,0,SUMIFS('SCHOOL WORKSHEET'!$AJ:$AJ,'SCHOOL WORKSHEET'!$B:$B,TRUE,'SCHOOL WORKSHEET'!$C:$C,$A202)/SUMIFS('SCHOOL WORKSHEET'!$N:$N,'SCHOOL WORKSHEET'!$B:$B,TRUE,'SCHOOL WORKSHEET'!$C:$C,$A202))</f>
        <v>0</v>
      </c>
      <c r="M202" s="209">
        <f>SUMIFS('SCHOOL WORKSHEET'!$BO:$BO,'SCHOOL WORKSHEET'!$B:$B,TRUE,'SCHOOL WORKSHEET'!$C:$C,$A202)+SUMIFS('SCHOOL WORKSHEET'!$BS:$BS,'SCHOOL WORKSHEET'!$B:$B,TRUE,'SCHOOL WORKSHEET'!$C:$C,$A202)</f>
        <v>0</v>
      </c>
      <c r="N202" s="210">
        <f>SUMIFS('SCHOOL WORKSHEET'!$BP:$BP,'SCHOOL WORKSHEET'!$B:$B,TRUE,'SCHOOL WORKSHEET'!$C:$C,$A202)</f>
        <v>0</v>
      </c>
      <c r="O202" s="210">
        <f>SUMIFS('SCHOOL WORKSHEET'!$BQ:$BQ,'SCHOOL WORKSHEET'!$B:$B,TRUE,'SCHOOL WORKSHEET'!$C:$C,$A202)+SUMIFS('SCHOOL WORKSHEET'!$BT:$BT,'SCHOOL WORKSHEET'!$B:$B,TRUE,'SCHOOL WORKSHEET'!$C:$C,$A202)</f>
        <v>0</v>
      </c>
      <c r="P202" s="210">
        <f>SUMIFS('SCHOOL WORKSHEET'!$BR:$BR,'SCHOOL WORKSHEET'!$B:$B,TRUE,'SCHOOL WORKSHEET'!$C:$C,$A202)</f>
        <v>0</v>
      </c>
      <c r="Q202" s="210">
        <f>SUMIFS('SCHOOL WORKSHEET'!$BU:$BU,'SCHOOL WORKSHEET'!$B:$B,TRUE,'SCHOOL WORKSHEET'!$C:$C,$A202)+SUMIFS('SCHOOL WORKSHEET'!$BS:$BS,'SCHOOL WORKSHEET'!$B:$B,TRUE,'SCHOOL WORKSHEET'!$C:$C,$A202)</f>
        <v>0</v>
      </c>
      <c r="R202" s="167">
        <f t="shared" si="13"/>
        <v>0</v>
      </c>
      <c r="S202" s="211">
        <f>SUMIFS('SCHOOL WORKSHEET'!$BV:$BV,'SCHOOL WORKSHEET'!$B:$B,TRUE,'SCHOOL WORKSHEET'!$C:$C,$A202)</f>
        <v>0</v>
      </c>
      <c r="T202" s="212">
        <f>SUMIFS('SCHOOL WORKSHEET'!$BW:$BW,'SCHOOL WORKSHEET'!$B:$B,TRUE,'SCHOOL WORKSHEET'!$C:$C,$A202)</f>
        <v>0</v>
      </c>
      <c r="U202" s="213">
        <f t="shared" si="14"/>
        <v>0</v>
      </c>
      <c r="V202" s="214">
        <f t="shared" si="15"/>
        <v>0</v>
      </c>
    </row>
    <row r="203" spans="1:22" ht="22.5" customHeight="1" x14ac:dyDescent="0.2">
      <c r="A203" s="216">
        <v>200</v>
      </c>
      <c r="B203" s="217" t="s">
        <v>506</v>
      </c>
      <c r="C203" s="218">
        <f>COUNTIFS('SCHOOL WORKSHEET'!B:B,TRUE,'SCHOOL WORKSHEET'!C:C,A203)</f>
        <v>0</v>
      </c>
      <c r="D203" s="219">
        <f>SUMIFS('SCHOOL WORKSHEET'!$I:$I,'SCHOOL WORKSHEET'!$B:$B,TRUE,'SCHOOL WORKSHEET'!$C:$C,$A203)</f>
        <v>0</v>
      </c>
      <c r="E203" s="100">
        <f>IF(SUMIFS('SCHOOL WORKSHEET'!$F:$F,'SCHOOL WORKSHEET'!$B:$B,TRUE,'SCHOOL WORKSHEET'!$C:$C,$A203)=0,0,
IF(ROUND(SUMIFS('SCHOOL WORKSHEET'!$F:$F,'SCHOOL WORKSHEET'!$B:$B,TRUE,'SCHOOL WORKSHEET'!$C:$C,$A203)/SUMIFS('SCHOOL WORKSHEET'!$I:$I,'SCHOOL WORKSHEET'!$B:$B,TRUE,'SCHOOL WORKSHEET'!$C:$C,$A203),4)&gt;=0.4,
MIN(1,ROUND(SUMIFS('SCHOOL WORKSHEET'!$F:$F,'SCHOOL WORKSHEET'!$B:$B,TRUE,'SCHOOL WORKSHEET'!$C:$C,$A203)/SUMIFS('SCHOOL WORKSHEET'!$I:$I,'SCHOOL WORKSHEET'!$B:$B,TRUE,'SCHOOL WORKSHEET'!$C:$C,$A203)*'FEDERAL RATES (HIDDEN)'!$C$2,4)),
ROUND(SUMIFS('SCHOOL WORKSHEET'!$F:$F,'SCHOOL WORKSHEET'!$B:$B,TRUE,'SCHOOL WORKSHEET'!$C:$C,$A203)/SUMIFS('SCHOOL WORKSHEET'!$I:$I,'SCHOOL WORKSHEET'!$B:$B,TRUE,'SCHOOL WORKSHEET'!$C:$C,$A203),4)))</f>
        <v>0</v>
      </c>
      <c r="F203" s="220"/>
      <c r="G203" s="221">
        <f>IF(SUMIFS('SCHOOL WORKSHEET'!$H:$H,'SCHOOL WORKSHEET'!$B:$B,TRUE,'SCHOOL WORKSHEET'!$C:$C,$A203)=0,0,1-$E203)</f>
        <v>0</v>
      </c>
      <c r="H203" s="222">
        <f>IF($C203=0,0,SUMIFS('SCHOOL WORKSHEET'!$S:$S,'SCHOOL WORKSHEET'!$B:$B,TRUE,'SCHOOL WORKSHEET'!$C:$C,$A203)/SUMIFS('SCHOOL WORKSHEET'!$N:$N,'SCHOOL WORKSHEET'!$B:$B,TRUE,'SCHOOL WORKSHEET'!$C:$C,$A203))</f>
        <v>0</v>
      </c>
      <c r="I203" s="223">
        <f>IF($C203=0,0,SUMIFS('SCHOOL WORKSHEET'!$X:$X,'SCHOOL WORKSHEET'!$B:$B,TRUE,'SCHOOL WORKSHEET'!$C:$C,$A203)/SUMIFS('SCHOOL WORKSHEET'!$N:$N,'SCHOOL WORKSHEET'!$B:$B,TRUE,'SCHOOL WORKSHEET'!$C:$C,$A203))</f>
        <v>0</v>
      </c>
      <c r="J203" s="223">
        <f>IF($C203=0,0,SUMIFS('SCHOOL WORKSHEET'!$AC:$AC,'SCHOOL WORKSHEET'!$B:$B,TRUE,'SCHOOL WORKSHEET'!$C:$C,$A203)/SUMIFS('SCHOOL WORKSHEET'!$N:$N,'SCHOOL WORKSHEET'!$B:$B,TRUE,'SCHOOL WORKSHEET'!$C:$C,$A203))</f>
        <v>0</v>
      </c>
      <c r="K203" s="223">
        <f>IF($C203=0,0,SUMIFS('SCHOOL WORKSHEET'!$AH:$AH,'SCHOOL WORKSHEET'!$B:$B,TRUE,'SCHOOL WORKSHEET'!$C:$C,$A203)/SUMIFS('SCHOOL WORKSHEET'!$N:$N,'SCHOOL WORKSHEET'!$B:$B,TRUE,'SCHOOL WORKSHEET'!$C:$C,$A203))</f>
        <v>0</v>
      </c>
      <c r="L203" s="224">
        <f>IF($C203=0,0,SUMIFS('SCHOOL WORKSHEET'!$AJ:$AJ,'SCHOOL WORKSHEET'!$B:$B,TRUE,'SCHOOL WORKSHEET'!$C:$C,$A203)/SUMIFS('SCHOOL WORKSHEET'!$N:$N,'SCHOOL WORKSHEET'!$B:$B,TRUE,'SCHOOL WORKSHEET'!$C:$C,$A203))</f>
        <v>0</v>
      </c>
      <c r="M203" s="225">
        <f>SUMIFS('SCHOOL WORKSHEET'!$BO:$BO,'SCHOOL WORKSHEET'!$B:$B,TRUE,'SCHOOL WORKSHEET'!$C:$C,$A203)+SUMIFS('SCHOOL WORKSHEET'!$BS:$BS,'SCHOOL WORKSHEET'!$B:$B,TRUE,'SCHOOL WORKSHEET'!$C:$C,$A203)</f>
        <v>0</v>
      </c>
      <c r="N203" s="226">
        <f>SUMIFS('SCHOOL WORKSHEET'!$BP:$BP,'SCHOOL WORKSHEET'!$B:$B,TRUE,'SCHOOL WORKSHEET'!$C:$C,$A203)</f>
        <v>0</v>
      </c>
      <c r="O203" s="226">
        <f>SUMIFS('SCHOOL WORKSHEET'!$BQ:$BQ,'SCHOOL WORKSHEET'!$B:$B,TRUE,'SCHOOL WORKSHEET'!$C:$C,$A203)+SUMIFS('SCHOOL WORKSHEET'!$BT:$BT,'SCHOOL WORKSHEET'!$B:$B,TRUE,'SCHOOL WORKSHEET'!$C:$C,$A203)</f>
        <v>0</v>
      </c>
      <c r="P203" s="226">
        <f>SUMIFS('SCHOOL WORKSHEET'!$BR:$BR,'SCHOOL WORKSHEET'!$B:$B,TRUE,'SCHOOL WORKSHEET'!$C:$C,$A203)</f>
        <v>0</v>
      </c>
      <c r="Q203" s="226">
        <f>SUMIFS('SCHOOL WORKSHEET'!$BU:$BU,'SCHOOL WORKSHEET'!$B:$B,TRUE,'SCHOOL WORKSHEET'!$C:$C,$A203)+SUMIFS('SCHOOL WORKSHEET'!$BS:$BS,'SCHOOL WORKSHEET'!$B:$B,TRUE,'SCHOOL WORKSHEET'!$C:$C,$A203)</f>
        <v>0</v>
      </c>
      <c r="R203" s="227">
        <f t="shared" si="13"/>
        <v>0</v>
      </c>
      <c r="S203" s="228">
        <f>SUMIFS('SCHOOL WORKSHEET'!$BV:$BV,'SCHOOL WORKSHEET'!$B:$B,TRUE,'SCHOOL WORKSHEET'!$C:$C,$A203)</f>
        <v>0</v>
      </c>
      <c r="T203" s="229">
        <f>SUMIFS('SCHOOL WORKSHEET'!$BW:$BW,'SCHOOL WORKSHEET'!$B:$B,TRUE,'SCHOOL WORKSHEET'!$C:$C,$A203)</f>
        <v>0</v>
      </c>
      <c r="U203" s="230">
        <f t="shared" si="14"/>
        <v>0</v>
      </c>
      <c r="V203" s="231">
        <f t="shared" si="15"/>
        <v>0</v>
      </c>
    </row>
  </sheetData>
  <sheetProtection sheet="1" objects="1" scenarios="1"/>
  <mergeCells count="8">
    <mergeCell ref="B1:B2"/>
    <mergeCell ref="V1:V2"/>
    <mergeCell ref="S1:U1"/>
    <mergeCell ref="M1:R1"/>
    <mergeCell ref="H1:L1"/>
    <mergeCell ref="D1:D2"/>
    <mergeCell ref="E1:G1"/>
    <mergeCell ref="C1:C2"/>
  </mergeCells>
  <phoneticPr fontId="13" type="noConversion"/>
  <conditionalFormatting sqref="A4:V203">
    <cfRule type="expression" dxfId="0" priority="1">
      <formula>$C4=0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78423-9845-499B-B4C4-3EF6C8511D7A}">
  <dimension ref="B1:B200"/>
  <sheetViews>
    <sheetView workbookViewId="0">
      <selection activeCell="E5" sqref="E5"/>
    </sheetView>
  </sheetViews>
  <sheetFormatPr baseColWidth="10" defaultColWidth="8.83203125" defaultRowHeight="15" x14ac:dyDescent="0.2"/>
  <cols>
    <col min="1" max="16384" width="8.83203125" style="46"/>
  </cols>
  <sheetData>
    <row r="1" spans="2:2" x14ac:dyDescent="0.2">
      <c r="B1" s="46">
        <v>1</v>
      </c>
    </row>
    <row r="2" spans="2:2" x14ac:dyDescent="0.2">
      <c r="B2" s="46">
        <v>2</v>
      </c>
    </row>
    <row r="3" spans="2:2" x14ac:dyDescent="0.2">
      <c r="B3" s="46">
        <v>3</v>
      </c>
    </row>
    <row r="4" spans="2:2" x14ac:dyDescent="0.2">
      <c r="B4" s="46">
        <v>4</v>
      </c>
    </row>
    <row r="5" spans="2:2" x14ac:dyDescent="0.2">
      <c r="B5" s="46">
        <v>5</v>
      </c>
    </row>
    <row r="6" spans="2:2" x14ac:dyDescent="0.2">
      <c r="B6" s="46">
        <v>6</v>
      </c>
    </row>
    <row r="7" spans="2:2" x14ac:dyDescent="0.2">
      <c r="B7" s="46">
        <v>7</v>
      </c>
    </row>
    <row r="8" spans="2:2" x14ac:dyDescent="0.2">
      <c r="B8" s="46">
        <v>8</v>
      </c>
    </row>
    <row r="9" spans="2:2" x14ac:dyDescent="0.2">
      <c r="B9" s="46">
        <v>9</v>
      </c>
    </row>
    <row r="10" spans="2:2" x14ac:dyDescent="0.2">
      <c r="B10" s="46">
        <v>10</v>
      </c>
    </row>
    <row r="11" spans="2:2" x14ac:dyDescent="0.2">
      <c r="B11" s="46">
        <v>11</v>
      </c>
    </row>
    <row r="12" spans="2:2" x14ac:dyDescent="0.2">
      <c r="B12" s="46">
        <v>12</v>
      </c>
    </row>
    <row r="13" spans="2:2" x14ac:dyDescent="0.2">
      <c r="B13" s="46">
        <v>13</v>
      </c>
    </row>
    <row r="14" spans="2:2" x14ac:dyDescent="0.2">
      <c r="B14" s="46">
        <v>14</v>
      </c>
    </row>
    <row r="15" spans="2:2" x14ac:dyDescent="0.2">
      <c r="B15" s="46">
        <v>15</v>
      </c>
    </row>
    <row r="16" spans="2:2" x14ac:dyDescent="0.2">
      <c r="B16" s="46">
        <v>16</v>
      </c>
    </row>
    <row r="17" spans="2:2" x14ac:dyDescent="0.2">
      <c r="B17" s="46">
        <v>17</v>
      </c>
    </row>
    <row r="18" spans="2:2" x14ac:dyDescent="0.2">
      <c r="B18" s="46">
        <v>18</v>
      </c>
    </row>
    <row r="19" spans="2:2" x14ac:dyDescent="0.2">
      <c r="B19" s="46">
        <v>19</v>
      </c>
    </row>
    <row r="20" spans="2:2" x14ac:dyDescent="0.2">
      <c r="B20" s="46">
        <v>20</v>
      </c>
    </row>
    <row r="21" spans="2:2" x14ac:dyDescent="0.2">
      <c r="B21" s="46">
        <v>21</v>
      </c>
    </row>
    <row r="22" spans="2:2" x14ac:dyDescent="0.2">
      <c r="B22" s="46">
        <v>22</v>
      </c>
    </row>
    <row r="23" spans="2:2" x14ac:dyDescent="0.2">
      <c r="B23" s="46">
        <v>23</v>
      </c>
    </row>
    <row r="24" spans="2:2" x14ac:dyDescent="0.2">
      <c r="B24" s="46">
        <v>24</v>
      </c>
    </row>
    <row r="25" spans="2:2" x14ac:dyDescent="0.2">
      <c r="B25" s="46">
        <v>25</v>
      </c>
    </row>
    <row r="26" spans="2:2" x14ac:dyDescent="0.2">
      <c r="B26" s="46">
        <v>26</v>
      </c>
    </row>
    <row r="27" spans="2:2" x14ac:dyDescent="0.2">
      <c r="B27" s="46">
        <v>27</v>
      </c>
    </row>
    <row r="28" spans="2:2" x14ac:dyDescent="0.2">
      <c r="B28" s="46">
        <v>28</v>
      </c>
    </row>
    <row r="29" spans="2:2" x14ac:dyDescent="0.2">
      <c r="B29" s="46">
        <v>29</v>
      </c>
    </row>
    <row r="30" spans="2:2" x14ac:dyDescent="0.2">
      <c r="B30" s="46">
        <v>30</v>
      </c>
    </row>
    <row r="31" spans="2:2" x14ac:dyDescent="0.2">
      <c r="B31" s="46">
        <v>31</v>
      </c>
    </row>
    <row r="32" spans="2:2" x14ac:dyDescent="0.2">
      <c r="B32" s="46">
        <v>32</v>
      </c>
    </row>
    <row r="33" spans="2:2" x14ac:dyDescent="0.2">
      <c r="B33" s="46">
        <v>33</v>
      </c>
    </row>
    <row r="34" spans="2:2" x14ac:dyDescent="0.2">
      <c r="B34" s="46">
        <v>34</v>
      </c>
    </row>
    <row r="35" spans="2:2" x14ac:dyDescent="0.2">
      <c r="B35" s="46">
        <v>35</v>
      </c>
    </row>
    <row r="36" spans="2:2" x14ac:dyDescent="0.2">
      <c r="B36" s="46">
        <v>36</v>
      </c>
    </row>
    <row r="37" spans="2:2" x14ac:dyDescent="0.2">
      <c r="B37" s="46">
        <v>37</v>
      </c>
    </row>
    <row r="38" spans="2:2" x14ac:dyDescent="0.2">
      <c r="B38" s="46">
        <v>38</v>
      </c>
    </row>
    <row r="39" spans="2:2" x14ac:dyDescent="0.2">
      <c r="B39" s="46">
        <v>39</v>
      </c>
    </row>
    <row r="40" spans="2:2" x14ac:dyDescent="0.2">
      <c r="B40" s="46">
        <v>40</v>
      </c>
    </row>
    <row r="41" spans="2:2" x14ac:dyDescent="0.2">
      <c r="B41" s="46">
        <v>41</v>
      </c>
    </row>
    <row r="42" spans="2:2" x14ac:dyDescent="0.2">
      <c r="B42" s="46">
        <v>42</v>
      </c>
    </row>
    <row r="43" spans="2:2" x14ac:dyDescent="0.2">
      <c r="B43" s="46">
        <v>43</v>
      </c>
    </row>
    <row r="44" spans="2:2" x14ac:dyDescent="0.2">
      <c r="B44" s="46">
        <v>44</v>
      </c>
    </row>
    <row r="45" spans="2:2" x14ac:dyDescent="0.2">
      <c r="B45" s="46">
        <v>45</v>
      </c>
    </row>
    <row r="46" spans="2:2" x14ac:dyDescent="0.2">
      <c r="B46" s="46">
        <v>46</v>
      </c>
    </row>
    <row r="47" spans="2:2" x14ac:dyDescent="0.2">
      <c r="B47" s="46">
        <v>47</v>
      </c>
    </row>
    <row r="48" spans="2:2" x14ac:dyDescent="0.2">
      <c r="B48" s="46">
        <v>48</v>
      </c>
    </row>
    <row r="49" spans="2:2" x14ac:dyDescent="0.2">
      <c r="B49" s="46">
        <v>49</v>
      </c>
    </row>
    <row r="50" spans="2:2" x14ac:dyDescent="0.2">
      <c r="B50" s="46">
        <v>50</v>
      </c>
    </row>
    <row r="51" spans="2:2" x14ac:dyDescent="0.2">
      <c r="B51" s="46">
        <v>51</v>
      </c>
    </row>
    <row r="52" spans="2:2" x14ac:dyDescent="0.2">
      <c r="B52" s="46">
        <v>52</v>
      </c>
    </row>
    <row r="53" spans="2:2" x14ac:dyDescent="0.2">
      <c r="B53" s="46">
        <v>53</v>
      </c>
    </row>
    <row r="54" spans="2:2" x14ac:dyDescent="0.2">
      <c r="B54" s="46">
        <v>54</v>
      </c>
    </row>
    <row r="55" spans="2:2" x14ac:dyDescent="0.2">
      <c r="B55" s="46">
        <v>55</v>
      </c>
    </row>
    <row r="56" spans="2:2" x14ac:dyDescent="0.2">
      <c r="B56" s="46">
        <v>56</v>
      </c>
    </row>
    <row r="57" spans="2:2" x14ac:dyDescent="0.2">
      <c r="B57" s="46">
        <v>57</v>
      </c>
    </row>
    <row r="58" spans="2:2" x14ac:dyDescent="0.2">
      <c r="B58" s="46">
        <v>58</v>
      </c>
    </row>
    <row r="59" spans="2:2" x14ac:dyDescent="0.2">
      <c r="B59" s="46">
        <v>59</v>
      </c>
    </row>
    <row r="60" spans="2:2" x14ac:dyDescent="0.2">
      <c r="B60" s="46">
        <v>60</v>
      </c>
    </row>
    <row r="61" spans="2:2" x14ac:dyDescent="0.2">
      <c r="B61" s="46">
        <v>61</v>
      </c>
    </row>
    <row r="62" spans="2:2" x14ac:dyDescent="0.2">
      <c r="B62" s="46">
        <v>62</v>
      </c>
    </row>
    <row r="63" spans="2:2" x14ac:dyDescent="0.2">
      <c r="B63" s="46">
        <v>63</v>
      </c>
    </row>
    <row r="64" spans="2:2" x14ac:dyDescent="0.2">
      <c r="B64" s="46">
        <v>64</v>
      </c>
    </row>
    <row r="65" spans="2:2" x14ac:dyDescent="0.2">
      <c r="B65" s="46">
        <v>65</v>
      </c>
    </row>
    <row r="66" spans="2:2" x14ac:dyDescent="0.2">
      <c r="B66" s="46">
        <v>66</v>
      </c>
    </row>
    <row r="67" spans="2:2" x14ac:dyDescent="0.2">
      <c r="B67" s="46">
        <v>67</v>
      </c>
    </row>
    <row r="68" spans="2:2" x14ac:dyDescent="0.2">
      <c r="B68" s="46">
        <v>68</v>
      </c>
    </row>
    <row r="69" spans="2:2" x14ac:dyDescent="0.2">
      <c r="B69" s="46">
        <v>69</v>
      </c>
    </row>
    <row r="70" spans="2:2" x14ac:dyDescent="0.2">
      <c r="B70" s="46">
        <v>70</v>
      </c>
    </row>
    <row r="71" spans="2:2" x14ac:dyDescent="0.2">
      <c r="B71" s="46">
        <v>71</v>
      </c>
    </row>
    <row r="72" spans="2:2" x14ac:dyDescent="0.2">
      <c r="B72" s="46">
        <v>72</v>
      </c>
    </row>
    <row r="73" spans="2:2" x14ac:dyDescent="0.2">
      <c r="B73" s="46">
        <v>73</v>
      </c>
    </row>
    <row r="74" spans="2:2" x14ac:dyDescent="0.2">
      <c r="B74" s="46">
        <v>74</v>
      </c>
    </row>
    <row r="75" spans="2:2" x14ac:dyDescent="0.2">
      <c r="B75" s="46">
        <v>75</v>
      </c>
    </row>
    <row r="76" spans="2:2" x14ac:dyDescent="0.2">
      <c r="B76" s="46">
        <v>76</v>
      </c>
    </row>
    <row r="77" spans="2:2" x14ac:dyDescent="0.2">
      <c r="B77" s="46">
        <v>77</v>
      </c>
    </row>
    <row r="78" spans="2:2" x14ac:dyDescent="0.2">
      <c r="B78" s="46">
        <v>78</v>
      </c>
    </row>
    <row r="79" spans="2:2" x14ac:dyDescent="0.2">
      <c r="B79" s="46">
        <v>79</v>
      </c>
    </row>
    <row r="80" spans="2:2" x14ac:dyDescent="0.2">
      <c r="B80" s="46">
        <v>80</v>
      </c>
    </row>
    <row r="81" spans="2:2" x14ac:dyDescent="0.2">
      <c r="B81" s="46">
        <v>81</v>
      </c>
    </row>
    <row r="82" spans="2:2" x14ac:dyDescent="0.2">
      <c r="B82" s="46">
        <v>82</v>
      </c>
    </row>
    <row r="83" spans="2:2" x14ac:dyDescent="0.2">
      <c r="B83" s="46">
        <v>83</v>
      </c>
    </row>
    <row r="84" spans="2:2" x14ac:dyDescent="0.2">
      <c r="B84" s="46">
        <v>84</v>
      </c>
    </row>
    <row r="85" spans="2:2" x14ac:dyDescent="0.2">
      <c r="B85" s="46">
        <v>85</v>
      </c>
    </row>
    <row r="86" spans="2:2" x14ac:dyDescent="0.2">
      <c r="B86" s="46">
        <v>86</v>
      </c>
    </row>
    <row r="87" spans="2:2" x14ac:dyDescent="0.2">
      <c r="B87" s="46">
        <v>87</v>
      </c>
    </row>
    <row r="88" spans="2:2" x14ac:dyDescent="0.2">
      <c r="B88" s="46">
        <v>88</v>
      </c>
    </row>
    <row r="89" spans="2:2" x14ac:dyDescent="0.2">
      <c r="B89" s="46">
        <v>89</v>
      </c>
    </row>
    <row r="90" spans="2:2" x14ac:dyDescent="0.2">
      <c r="B90" s="46">
        <v>90</v>
      </c>
    </row>
    <row r="91" spans="2:2" x14ac:dyDescent="0.2">
      <c r="B91" s="46">
        <v>91</v>
      </c>
    </row>
    <row r="92" spans="2:2" x14ac:dyDescent="0.2">
      <c r="B92" s="46">
        <v>92</v>
      </c>
    </row>
    <row r="93" spans="2:2" x14ac:dyDescent="0.2">
      <c r="B93" s="46">
        <v>93</v>
      </c>
    </row>
    <row r="94" spans="2:2" x14ac:dyDescent="0.2">
      <c r="B94" s="46">
        <v>94</v>
      </c>
    </row>
    <row r="95" spans="2:2" x14ac:dyDescent="0.2">
      <c r="B95" s="46">
        <v>95</v>
      </c>
    </row>
    <row r="96" spans="2:2" x14ac:dyDescent="0.2">
      <c r="B96" s="46">
        <v>96</v>
      </c>
    </row>
    <row r="97" spans="2:2" x14ac:dyDescent="0.2">
      <c r="B97" s="46">
        <v>97</v>
      </c>
    </row>
    <row r="98" spans="2:2" x14ac:dyDescent="0.2">
      <c r="B98" s="46">
        <v>98</v>
      </c>
    </row>
    <row r="99" spans="2:2" x14ac:dyDescent="0.2">
      <c r="B99" s="46">
        <v>99</v>
      </c>
    </row>
    <row r="100" spans="2:2" x14ac:dyDescent="0.2">
      <c r="B100" s="46">
        <v>100</v>
      </c>
    </row>
    <row r="101" spans="2:2" x14ac:dyDescent="0.2">
      <c r="B101" s="46">
        <v>101</v>
      </c>
    </row>
    <row r="102" spans="2:2" x14ac:dyDescent="0.2">
      <c r="B102" s="46">
        <v>102</v>
      </c>
    </row>
    <row r="103" spans="2:2" x14ac:dyDescent="0.2">
      <c r="B103" s="46">
        <v>103</v>
      </c>
    </row>
    <row r="104" spans="2:2" x14ac:dyDescent="0.2">
      <c r="B104" s="46">
        <v>104</v>
      </c>
    </row>
    <row r="105" spans="2:2" x14ac:dyDescent="0.2">
      <c r="B105" s="46">
        <v>105</v>
      </c>
    </row>
    <row r="106" spans="2:2" x14ac:dyDescent="0.2">
      <c r="B106" s="46">
        <v>106</v>
      </c>
    </row>
    <row r="107" spans="2:2" x14ac:dyDescent="0.2">
      <c r="B107" s="46">
        <v>107</v>
      </c>
    </row>
    <row r="108" spans="2:2" x14ac:dyDescent="0.2">
      <c r="B108" s="46">
        <v>108</v>
      </c>
    </row>
    <row r="109" spans="2:2" x14ac:dyDescent="0.2">
      <c r="B109" s="46">
        <v>109</v>
      </c>
    </row>
    <row r="110" spans="2:2" x14ac:dyDescent="0.2">
      <c r="B110" s="46">
        <v>110</v>
      </c>
    </row>
    <row r="111" spans="2:2" x14ac:dyDescent="0.2">
      <c r="B111" s="46">
        <v>111</v>
      </c>
    </row>
    <row r="112" spans="2:2" x14ac:dyDescent="0.2">
      <c r="B112" s="46">
        <v>112</v>
      </c>
    </row>
    <row r="113" spans="2:2" x14ac:dyDescent="0.2">
      <c r="B113" s="46">
        <v>113</v>
      </c>
    </row>
    <row r="114" spans="2:2" x14ac:dyDescent="0.2">
      <c r="B114" s="46">
        <v>114</v>
      </c>
    </row>
    <row r="115" spans="2:2" x14ac:dyDescent="0.2">
      <c r="B115" s="46">
        <v>115</v>
      </c>
    </row>
    <row r="116" spans="2:2" x14ac:dyDescent="0.2">
      <c r="B116" s="46">
        <v>116</v>
      </c>
    </row>
    <row r="117" spans="2:2" x14ac:dyDescent="0.2">
      <c r="B117" s="46">
        <v>117</v>
      </c>
    </row>
    <row r="118" spans="2:2" x14ac:dyDescent="0.2">
      <c r="B118" s="46">
        <v>118</v>
      </c>
    </row>
    <row r="119" spans="2:2" x14ac:dyDescent="0.2">
      <c r="B119" s="46">
        <v>119</v>
      </c>
    </row>
    <row r="120" spans="2:2" x14ac:dyDescent="0.2">
      <c r="B120" s="46">
        <v>120</v>
      </c>
    </row>
    <row r="121" spans="2:2" x14ac:dyDescent="0.2">
      <c r="B121" s="46">
        <v>121</v>
      </c>
    </row>
    <row r="122" spans="2:2" x14ac:dyDescent="0.2">
      <c r="B122" s="46">
        <v>122</v>
      </c>
    </row>
    <row r="123" spans="2:2" x14ac:dyDescent="0.2">
      <c r="B123" s="46">
        <v>123</v>
      </c>
    </row>
    <row r="124" spans="2:2" x14ac:dyDescent="0.2">
      <c r="B124" s="46">
        <v>124</v>
      </c>
    </row>
    <row r="125" spans="2:2" x14ac:dyDescent="0.2">
      <c r="B125" s="46">
        <v>125</v>
      </c>
    </row>
    <row r="126" spans="2:2" x14ac:dyDescent="0.2">
      <c r="B126" s="46">
        <v>126</v>
      </c>
    </row>
    <row r="127" spans="2:2" x14ac:dyDescent="0.2">
      <c r="B127" s="46">
        <v>127</v>
      </c>
    </row>
    <row r="128" spans="2:2" x14ac:dyDescent="0.2">
      <c r="B128" s="46">
        <v>128</v>
      </c>
    </row>
    <row r="129" spans="2:2" x14ac:dyDescent="0.2">
      <c r="B129" s="46">
        <v>129</v>
      </c>
    </row>
    <row r="130" spans="2:2" x14ac:dyDescent="0.2">
      <c r="B130" s="46">
        <v>130</v>
      </c>
    </row>
    <row r="131" spans="2:2" x14ac:dyDescent="0.2">
      <c r="B131" s="46">
        <v>131</v>
      </c>
    </row>
    <row r="132" spans="2:2" x14ac:dyDescent="0.2">
      <c r="B132" s="46">
        <v>132</v>
      </c>
    </row>
    <row r="133" spans="2:2" x14ac:dyDescent="0.2">
      <c r="B133" s="46">
        <v>133</v>
      </c>
    </row>
    <row r="134" spans="2:2" x14ac:dyDescent="0.2">
      <c r="B134" s="46">
        <v>134</v>
      </c>
    </row>
    <row r="135" spans="2:2" x14ac:dyDescent="0.2">
      <c r="B135" s="46">
        <v>135</v>
      </c>
    </row>
    <row r="136" spans="2:2" x14ac:dyDescent="0.2">
      <c r="B136" s="46">
        <v>136</v>
      </c>
    </row>
    <row r="137" spans="2:2" x14ac:dyDescent="0.2">
      <c r="B137" s="46">
        <v>137</v>
      </c>
    </row>
    <row r="138" spans="2:2" x14ac:dyDescent="0.2">
      <c r="B138" s="46">
        <v>138</v>
      </c>
    </row>
    <row r="139" spans="2:2" x14ac:dyDescent="0.2">
      <c r="B139" s="46">
        <v>139</v>
      </c>
    </row>
    <row r="140" spans="2:2" x14ac:dyDescent="0.2">
      <c r="B140" s="46">
        <v>140</v>
      </c>
    </row>
    <row r="141" spans="2:2" x14ac:dyDescent="0.2">
      <c r="B141" s="46">
        <v>141</v>
      </c>
    </row>
    <row r="142" spans="2:2" x14ac:dyDescent="0.2">
      <c r="B142" s="46">
        <v>142</v>
      </c>
    </row>
    <row r="143" spans="2:2" x14ac:dyDescent="0.2">
      <c r="B143" s="46">
        <v>143</v>
      </c>
    </row>
    <row r="144" spans="2:2" x14ac:dyDescent="0.2">
      <c r="B144" s="46">
        <v>144</v>
      </c>
    </row>
    <row r="145" spans="2:2" x14ac:dyDescent="0.2">
      <c r="B145" s="46">
        <v>145</v>
      </c>
    </row>
    <row r="146" spans="2:2" x14ac:dyDescent="0.2">
      <c r="B146" s="46">
        <v>146</v>
      </c>
    </row>
    <row r="147" spans="2:2" x14ac:dyDescent="0.2">
      <c r="B147" s="46">
        <v>147</v>
      </c>
    </row>
    <row r="148" spans="2:2" x14ac:dyDescent="0.2">
      <c r="B148" s="46">
        <v>148</v>
      </c>
    </row>
    <row r="149" spans="2:2" x14ac:dyDescent="0.2">
      <c r="B149" s="46">
        <v>149</v>
      </c>
    </row>
    <row r="150" spans="2:2" x14ac:dyDescent="0.2">
      <c r="B150" s="46">
        <v>150</v>
      </c>
    </row>
    <row r="151" spans="2:2" x14ac:dyDescent="0.2">
      <c r="B151" s="46">
        <v>151</v>
      </c>
    </row>
    <row r="152" spans="2:2" x14ac:dyDescent="0.2">
      <c r="B152" s="46">
        <v>152</v>
      </c>
    </row>
    <row r="153" spans="2:2" x14ac:dyDescent="0.2">
      <c r="B153" s="46">
        <v>153</v>
      </c>
    </row>
    <row r="154" spans="2:2" x14ac:dyDescent="0.2">
      <c r="B154" s="46">
        <v>154</v>
      </c>
    </row>
    <row r="155" spans="2:2" x14ac:dyDescent="0.2">
      <c r="B155" s="46">
        <v>155</v>
      </c>
    </row>
    <row r="156" spans="2:2" x14ac:dyDescent="0.2">
      <c r="B156" s="46">
        <v>156</v>
      </c>
    </row>
    <row r="157" spans="2:2" x14ac:dyDescent="0.2">
      <c r="B157" s="46">
        <v>157</v>
      </c>
    </row>
    <row r="158" spans="2:2" x14ac:dyDescent="0.2">
      <c r="B158" s="46">
        <v>158</v>
      </c>
    </row>
    <row r="159" spans="2:2" x14ac:dyDescent="0.2">
      <c r="B159" s="46">
        <v>159</v>
      </c>
    </row>
    <row r="160" spans="2:2" x14ac:dyDescent="0.2">
      <c r="B160" s="46">
        <v>160</v>
      </c>
    </row>
    <row r="161" spans="2:2" x14ac:dyDescent="0.2">
      <c r="B161" s="46">
        <v>161</v>
      </c>
    </row>
    <row r="162" spans="2:2" x14ac:dyDescent="0.2">
      <c r="B162" s="46">
        <v>162</v>
      </c>
    </row>
    <row r="163" spans="2:2" x14ac:dyDescent="0.2">
      <c r="B163" s="46">
        <v>163</v>
      </c>
    </row>
    <row r="164" spans="2:2" x14ac:dyDescent="0.2">
      <c r="B164" s="46">
        <v>164</v>
      </c>
    </row>
    <row r="165" spans="2:2" x14ac:dyDescent="0.2">
      <c r="B165" s="46">
        <v>165</v>
      </c>
    </row>
    <row r="166" spans="2:2" x14ac:dyDescent="0.2">
      <c r="B166" s="46">
        <v>166</v>
      </c>
    </row>
    <row r="167" spans="2:2" x14ac:dyDescent="0.2">
      <c r="B167" s="46">
        <v>167</v>
      </c>
    </row>
    <row r="168" spans="2:2" x14ac:dyDescent="0.2">
      <c r="B168" s="46">
        <v>168</v>
      </c>
    </row>
    <row r="169" spans="2:2" x14ac:dyDescent="0.2">
      <c r="B169" s="46">
        <v>169</v>
      </c>
    </row>
    <row r="170" spans="2:2" x14ac:dyDescent="0.2">
      <c r="B170" s="46">
        <v>170</v>
      </c>
    </row>
    <row r="171" spans="2:2" x14ac:dyDescent="0.2">
      <c r="B171" s="46">
        <v>171</v>
      </c>
    </row>
    <row r="172" spans="2:2" x14ac:dyDescent="0.2">
      <c r="B172" s="46">
        <v>172</v>
      </c>
    </row>
    <row r="173" spans="2:2" x14ac:dyDescent="0.2">
      <c r="B173" s="46">
        <v>173</v>
      </c>
    </row>
    <row r="174" spans="2:2" x14ac:dyDescent="0.2">
      <c r="B174" s="46">
        <v>174</v>
      </c>
    </row>
    <row r="175" spans="2:2" x14ac:dyDescent="0.2">
      <c r="B175" s="46">
        <v>175</v>
      </c>
    </row>
    <row r="176" spans="2:2" x14ac:dyDescent="0.2">
      <c r="B176" s="46">
        <v>176</v>
      </c>
    </row>
    <row r="177" spans="2:2" x14ac:dyDescent="0.2">
      <c r="B177" s="46">
        <v>177</v>
      </c>
    </row>
    <row r="178" spans="2:2" x14ac:dyDescent="0.2">
      <c r="B178" s="46">
        <v>178</v>
      </c>
    </row>
    <row r="179" spans="2:2" x14ac:dyDescent="0.2">
      <c r="B179" s="46">
        <v>179</v>
      </c>
    </row>
    <row r="180" spans="2:2" x14ac:dyDescent="0.2">
      <c r="B180" s="46">
        <v>180</v>
      </c>
    </row>
    <row r="181" spans="2:2" x14ac:dyDescent="0.2">
      <c r="B181" s="46">
        <v>181</v>
      </c>
    </row>
    <row r="182" spans="2:2" x14ac:dyDescent="0.2">
      <c r="B182" s="46">
        <v>182</v>
      </c>
    </row>
    <row r="183" spans="2:2" x14ac:dyDescent="0.2">
      <c r="B183" s="46">
        <v>183</v>
      </c>
    </row>
    <row r="184" spans="2:2" x14ac:dyDescent="0.2">
      <c r="B184" s="46">
        <v>184</v>
      </c>
    </row>
    <row r="185" spans="2:2" x14ac:dyDescent="0.2">
      <c r="B185" s="46">
        <v>185</v>
      </c>
    </row>
    <row r="186" spans="2:2" x14ac:dyDescent="0.2">
      <c r="B186" s="46">
        <v>186</v>
      </c>
    </row>
    <row r="187" spans="2:2" x14ac:dyDescent="0.2">
      <c r="B187" s="46">
        <v>187</v>
      </c>
    </row>
    <row r="188" spans="2:2" x14ac:dyDescent="0.2">
      <c r="B188" s="46">
        <v>188</v>
      </c>
    </row>
    <row r="189" spans="2:2" x14ac:dyDescent="0.2">
      <c r="B189" s="46">
        <v>189</v>
      </c>
    </row>
    <row r="190" spans="2:2" x14ac:dyDescent="0.2">
      <c r="B190" s="46">
        <v>190</v>
      </c>
    </row>
    <row r="191" spans="2:2" x14ac:dyDescent="0.2">
      <c r="B191" s="46">
        <v>191</v>
      </c>
    </row>
    <row r="192" spans="2:2" x14ac:dyDescent="0.2">
      <c r="B192" s="46">
        <v>192</v>
      </c>
    </row>
    <row r="193" spans="2:2" x14ac:dyDescent="0.2">
      <c r="B193" s="46">
        <v>193</v>
      </c>
    </row>
    <row r="194" spans="2:2" x14ac:dyDescent="0.2">
      <c r="B194" s="46">
        <v>194</v>
      </c>
    </row>
    <row r="195" spans="2:2" x14ac:dyDescent="0.2">
      <c r="B195" s="46">
        <v>195</v>
      </c>
    </row>
    <row r="196" spans="2:2" x14ac:dyDescent="0.2">
      <c r="B196" s="46">
        <v>196</v>
      </c>
    </row>
    <row r="197" spans="2:2" x14ac:dyDescent="0.2">
      <c r="B197" s="46">
        <v>197</v>
      </c>
    </row>
    <row r="198" spans="2:2" x14ac:dyDescent="0.2">
      <c r="B198" s="46">
        <v>198</v>
      </c>
    </row>
    <row r="199" spans="2:2" x14ac:dyDescent="0.2">
      <c r="B199" s="46">
        <v>199</v>
      </c>
    </row>
    <row r="200" spans="2:2" x14ac:dyDescent="0.2">
      <c r="B200" s="46">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FEDERAL RATES (HIDDEN)</vt:lpstr>
      <vt:lpstr>REIMBURSEMENT RATE OLD</vt:lpstr>
      <vt:lpstr>LANDING PAGE</vt:lpstr>
      <vt:lpstr>MPLH COMPS</vt:lpstr>
      <vt:lpstr>SCHOOL WORKSHEET</vt:lpstr>
      <vt:lpstr>DISTRICT-LEVEL EXPENSES</vt:lpstr>
      <vt:lpstr>INCOME STATEMENT</vt:lpstr>
      <vt:lpstr>OVERVIEW BY GROUP</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Richardson</dc:creator>
  <cp:lastModifiedBy>Allyson Perez</cp:lastModifiedBy>
  <dcterms:created xsi:type="dcterms:W3CDTF">2018-06-08T16:23:36Z</dcterms:created>
  <dcterms:modified xsi:type="dcterms:W3CDTF">2020-07-09T19:18:14Z</dcterms:modified>
</cp:coreProperties>
</file>